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 activeTab="1"/>
  </bookViews>
  <sheets>
    <sheet name="Allocation" sheetId="1" r:id="rId1"/>
    <sheet name="Points" sheetId="2" r:id="rId2"/>
    <sheet name="High scores" sheetId="3" r:id="rId3"/>
    <sheet name="Winners" sheetId="4" r:id="rId4"/>
  </sheets>
  <definedNames>
    <definedName name="_xlnm.Print_Area" localSheetId="0">Allocation!$B$3:$J$39</definedName>
    <definedName name="_xlnm.Print_Area" localSheetId="2">'High scores'!$C$4:$L$44</definedName>
    <definedName name="_xlnm.Print_Area" localSheetId="1">Points!$B$4:$K$48</definedName>
    <definedName name="_xlnm.Print_Area" localSheetId="3">Winners!$C$2:$P$35</definedName>
  </definedNames>
  <calcPr calcId="125725"/>
</workbook>
</file>

<file path=xl/calcChain.xml><?xml version="1.0" encoding="utf-8"?>
<calcChain xmlns="http://schemas.openxmlformats.org/spreadsheetml/2006/main">
  <c r="H6" i="2"/>
  <c r="H7" s="1"/>
  <c r="Q34"/>
  <c r="Q27"/>
  <c r="O25"/>
  <c r="Q24"/>
  <c r="Q23"/>
  <c r="Q22"/>
  <c r="Q21"/>
  <c r="Q20"/>
  <c r="Q19"/>
  <c r="H10"/>
  <c r="I11" s="1"/>
  <c r="D38"/>
  <c r="I6" i="1"/>
  <c r="I9" s="1"/>
  <c r="N17"/>
  <c r="G14" i="4"/>
  <c r="K14"/>
  <c r="O14"/>
  <c r="P14" s="1"/>
  <c r="G33"/>
  <c r="K33"/>
  <c r="P33"/>
  <c r="G26"/>
  <c r="K26"/>
  <c r="O26"/>
  <c r="P26"/>
  <c r="G40"/>
  <c r="K40"/>
  <c r="P40"/>
  <c r="H12" i="2" l="1"/>
  <c r="F17" s="1"/>
  <c r="K47" s="1"/>
  <c r="I47" s="1"/>
  <c r="F15"/>
  <c r="F22" s="1"/>
  <c r="Q25"/>
  <c r="P25" s="1"/>
  <c r="Q28"/>
  <c r="Q35" s="1"/>
  <c r="P35" i="4"/>
  <c r="P41" s="1"/>
  <c r="I13" i="1"/>
  <c r="I12"/>
  <c r="I14"/>
  <c r="F23" i="2"/>
  <c r="F16" l="1"/>
  <c r="G39" s="1"/>
  <c r="I39"/>
  <c r="J25" s="1"/>
  <c r="J39"/>
  <c r="E38"/>
  <c r="E37" s="1"/>
  <c r="K37" s="1"/>
  <c r="F24"/>
  <c r="F38" s="1"/>
  <c r="E34"/>
  <c r="H47"/>
  <c r="J47" s="1"/>
  <c r="K46"/>
  <c r="E36"/>
  <c r="K36" s="1"/>
  <c r="I46"/>
  <c r="K48"/>
  <c r="H46"/>
  <c r="J46" s="1"/>
  <c r="K43"/>
  <c r="I43" s="1"/>
  <c r="K42"/>
  <c r="E39"/>
  <c r="E24"/>
  <c r="E26"/>
  <c r="E29"/>
  <c r="K29" s="1"/>
  <c r="E31"/>
  <c r="K31" s="1"/>
  <c r="E33"/>
  <c r="K33" s="1"/>
  <c r="E27"/>
  <c r="E22"/>
  <c r="E23"/>
  <c r="E25"/>
  <c r="E28"/>
  <c r="K28" s="1"/>
  <c r="E30"/>
  <c r="E32"/>
  <c r="K32" s="1"/>
  <c r="C28" i="1"/>
  <c r="C34"/>
  <c r="F18"/>
  <c r="F21" s="1"/>
  <c r="F20"/>
  <c r="F23"/>
  <c r="F22" s="1"/>
  <c r="F19"/>
  <c r="E35" i="2"/>
  <c r="F18"/>
  <c r="I15" i="1"/>
  <c r="H39" i="2" l="1"/>
  <c r="H35" s="1"/>
  <c r="I23"/>
  <c r="J35"/>
  <c r="I30"/>
  <c r="K30" s="1"/>
  <c r="J22"/>
  <c r="I35"/>
  <c r="K25"/>
  <c r="H27"/>
  <c r="G24"/>
  <c r="K24" s="1"/>
  <c r="G27"/>
  <c r="G26"/>
  <c r="K26" s="1"/>
  <c r="G35"/>
  <c r="K22"/>
  <c r="K23"/>
  <c r="F34" i="1"/>
  <c r="E34"/>
  <c r="G34"/>
  <c r="C36"/>
  <c r="H43" i="2"/>
  <c r="J43" s="1"/>
  <c r="F28" i="1"/>
  <c r="E28"/>
  <c r="C30"/>
  <c r="I42" i="2"/>
  <c r="H42"/>
  <c r="K44"/>
  <c r="H34" l="1"/>
  <c r="K34" s="1"/>
  <c r="K35"/>
  <c r="J42"/>
  <c r="J38"/>
  <c r="H38"/>
  <c r="I38"/>
  <c r="E30" i="1"/>
  <c r="F30"/>
  <c r="E36"/>
  <c r="F36"/>
  <c r="G28"/>
  <c r="I28" s="1"/>
  <c r="I34"/>
  <c r="G36" l="1"/>
  <c r="I36" s="1"/>
  <c r="G30"/>
  <c r="I30" s="1"/>
  <c r="I39" s="1"/>
  <c r="G38" i="2"/>
  <c r="K27"/>
  <c r="K38" s="1"/>
</calcChain>
</file>

<file path=xl/sharedStrings.xml><?xml version="1.0" encoding="utf-8"?>
<sst xmlns="http://schemas.openxmlformats.org/spreadsheetml/2006/main" count="216" uniqueCount="139">
  <si>
    <t>Allocation:</t>
  </si>
  <si>
    <t>Trophies</t>
  </si>
  <si>
    <t>Expenses</t>
  </si>
  <si>
    <t>1st</t>
  </si>
  <si>
    <t>2nd</t>
  </si>
  <si>
    <t>3rd</t>
  </si>
  <si>
    <t>High Game</t>
  </si>
  <si>
    <t>High Series</t>
  </si>
  <si>
    <t>Scratch</t>
  </si>
  <si>
    <t>Handicap</t>
  </si>
  <si>
    <t>Men</t>
  </si>
  <si>
    <t>Ladies</t>
  </si>
  <si>
    <t>Total</t>
  </si>
  <si>
    <t>High Scores</t>
  </si>
  <si>
    <t>points</t>
  </si>
  <si>
    <t>28 weeks</t>
  </si>
  <si>
    <t>7 matches</t>
  </si>
  <si>
    <t>12 points</t>
  </si>
  <si>
    <t>Monday Night Doubles League</t>
  </si>
  <si>
    <t>Team</t>
  </si>
  <si>
    <t>%</t>
  </si>
  <si>
    <t>Skittle Scuttlers</t>
  </si>
  <si>
    <t>Vipers</t>
  </si>
  <si>
    <t>X Factor</t>
  </si>
  <si>
    <t>Turkeys</t>
  </si>
  <si>
    <t>Brothers Grimm</t>
  </si>
  <si>
    <t>Our Balls</t>
  </si>
  <si>
    <t>Duo</t>
  </si>
  <si>
    <t>Mac Too</t>
  </si>
  <si>
    <t>The Owls</t>
  </si>
  <si>
    <t>Hit &amp; Miss</t>
  </si>
  <si>
    <t>p per point</t>
  </si>
  <si>
    <t>Graham French</t>
  </si>
  <si>
    <t>Terry Damm</t>
  </si>
  <si>
    <t>Ian Smith</t>
  </si>
  <si>
    <t>John Lyons</t>
  </si>
  <si>
    <t>Will Bukiel</t>
  </si>
  <si>
    <t>Des Sands</t>
  </si>
  <si>
    <t>Keith MacFarlane</t>
  </si>
  <si>
    <t>Elaine Standley</t>
  </si>
  <si>
    <t>Sarah Standley</t>
  </si>
  <si>
    <t>Diane MacFarlane</t>
  </si>
  <si>
    <t>Anne Congreve</t>
  </si>
  <si>
    <t>Lee Bowman</t>
  </si>
  <si>
    <t>Games</t>
  </si>
  <si>
    <t>Pins</t>
  </si>
  <si>
    <t>Avge</t>
  </si>
  <si>
    <t>H'cap</t>
  </si>
  <si>
    <t>HGS</t>
  </si>
  <si>
    <t>HGH</t>
  </si>
  <si>
    <t>HSS</t>
  </si>
  <si>
    <t>HSH</t>
  </si>
  <si>
    <t>Malcolm Congreve</t>
  </si>
  <si>
    <t>Richard Lester</t>
  </si>
  <si>
    <t>David Sibley</t>
  </si>
  <si>
    <t>Matt Titchard</t>
  </si>
  <si>
    <t>Martin Cook</t>
  </si>
  <si>
    <t>Terry Emmony</t>
  </si>
  <si>
    <t>Scott Ellington</t>
  </si>
  <si>
    <t>Steve Emmony</t>
  </si>
  <si>
    <t>Harry Hargreaves</t>
  </si>
  <si>
    <t>Neil Taylor</t>
  </si>
  <si>
    <t>Brian Grayson</t>
  </si>
  <si>
    <t>Nicky Guest</t>
  </si>
  <si>
    <t>Paul Wilkinson</t>
  </si>
  <si>
    <t>Tony Pearce</t>
  </si>
  <si>
    <t>Liz Lake</t>
  </si>
  <si>
    <t>Chris Emmony</t>
  </si>
  <si>
    <t>Richard Springthorpe</t>
  </si>
  <si>
    <t>Lee Shellard</t>
  </si>
  <si>
    <t>Paul Simmons</t>
  </si>
  <si>
    <t>Neil Brewin</t>
  </si>
  <si>
    <t>Robbie Holt</t>
  </si>
  <si>
    <t>Lesley Reeday</t>
  </si>
  <si>
    <t>John Bodicoat</t>
  </si>
  <si>
    <t>Mary Grayson</t>
  </si>
  <si>
    <t>Jaimie Marlow</t>
  </si>
  <si>
    <t>Michelle Smith</t>
  </si>
  <si>
    <t>Game</t>
  </si>
  <si>
    <t>Malcom Congreve</t>
  </si>
  <si>
    <t>Series</t>
  </si>
  <si>
    <t>Ann Congreve</t>
  </si>
  <si>
    <t>Rich Lester</t>
  </si>
  <si>
    <t>Bros Grimm</t>
  </si>
  <si>
    <t>Average</t>
  </si>
  <si>
    <t>Monday Handicap Doubles</t>
  </si>
  <si>
    <t>Winter League 2004/05 High Score Prize Winners</t>
  </si>
  <si>
    <t>Points</t>
  </si>
  <si>
    <t>Final League Positions</t>
  </si>
  <si>
    <t>High Scores (with handicap):</t>
  </si>
  <si>
    <t>Winners</t>
  </si>
  <si>
    <t>Runners Up</t>
  </si>
  <si>
    <t>Third place</t>
  </si>
  <si>
    <t>Balance*</t>
  </si>
  <si>
    <r>
      <t>* To be allocated to</t>
    </r>
    <r>
      <rPr>
        <b/>
        <sz val="10"/>
        <rFont val="Arial"/>
        <family val="2"/>
      </rPr>
      <t xml:space="preserve"> all </t>
    </r>
    <r>
      <rPr>
        <sz val="10"/>
        <rFont val="Arial"/>
      </rPr>
      <t>teams (including 1st, 2nd &amp; 3rd) on the basis of points won.</t>
    </r>
  </si>
  <si>
    <t>Other</t>
  </si>
  <si>
    <t>Dominoes</t>
  </si>
  <si>
    <t>Postn</t>
  </si>
  <si>
    <t>Individual</t>
  </si>
  <si>
    <t>Share</t>
  </si>
  <si>
    <t>League Positions</t>
  </si>
  <si>
    <t>Prize Allocation 2007/8</t>
  </si>
  <si>
    <r>
      <t xml:space="preserve">Fund: </t>
    </r>
    <r>
      <rPr>
        <b/>
        <sz val="11"/>
        <rFont val="Arial"/>
        <family val="2"/>
      </rPr>
      <t>26 weeks x 12 teams x £3.80 per team.</t>
    </r>
  </si>
  <si>
    <t>HG</t>
  </si>
  <si>
    <t>HS</t>
  </si>
  <si>
    <t xml:space="preserve">£   </t>
  </si>
  <si>
    <t>Expenses (printing &amp; stationery)</t>
  </si>
  <si>
    <t>Pretty in Pink</t>
  </si>
  <si>
    <t>X-Men</t>
  </si>
  <si>
    <t>Men Behaving Badly</t>
  </si>
  <si>
    <r>
      <t xml:space="preserve">Fund: </t>
    </r>
    <r>
      <rPr>
        <b/>
        <sz val="11"/>
        <rFont val="Arial"/>
        <family val="2"/>
      </rPr>
      <t>32 weeks x 16 teams x £3.80 per team.</t>
    </r>
  </si>
  <si>
    <t>Back, Sack &amp; Split</t>
  </si>
  <si>
    <t>Lightning Strikes</t>
  </si>
  <si>
    <t>Mac Too plus One</t>
  </si>
  <si>
    <t>Pin Fellers</t>
  </si>
  <si>
    <t>PinPals</t>
  </si>
  <si>
    <t>Glitter Girls</t>
  </si>
  <si>
    <t>The Young Ones</t>
  </si>
  <si>
    <t>Keith</t>
  </si>
  <si>
    <t>Tim</t>
  </si>
  <si>
    <t>Martin</t>
  </si>
  <si>
    <t>Brian=</t>
  </si>
  <si>
    <t>Alan=</t>
  </si>
  <si>
    <t>BG/X Men</t>
  </si>
  <si>
    <t>MBB</t>
  </si>
  <si>
    <t>Pin F</t>
  </si>
  <si>
    <t>Undep</t>
  </si>
  <si>
    <t>Owing</t>
  </si>
  <si>
    <t>Yorkshire</t>
  </si>
  <si>
    <t>Linage</t>
  </si>
  <si>
    <t>weeks</t>
  </si>
  <si>
    <t>Subs</t>
  </si>
  <si>
    <t>Shortfall</t>
  </si>
  <si>
    <t>Printing &amp; Stationery</t>
  </si>
  <si>
    <t>Actual cost</t>
  </si>
  <si>
    <t>Monday Night Handicap Doubles League - Winter 2008/9</t>
  </si>
  <si>
    <t>Bank Balance</t>
  </si>
  <si>
    <t>Prize Fund for distribution</t>
  </si>
  <si>
    <t>plus, Linage Discounts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</si>
</sst>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&quot;£&quot;#,##0"/>
    <numFmt numFmtId="167" formatCode="&quot;£&quot;#,##0.00"/>
    <numFmt numFmtId="168" formatCode="#,##0_ ;\-#,##0\ "/>
    <numFmt numFmtId="169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6" fontId="0" fillId="0" borderId="1" xfId="0" applyNumberForma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0" fillId="0" borderId="0" xfId="0" applyAlignment="1">
      <alignment horizontal="left" vertical="top" wrapText="1"/>
    </xf>
    <xf numFmtId="3" fontId="0" fillId="0" borderId="0" xfId="0" applyNumberFormat="1"/>
    <xf numFmtId="1" fontId="6" fillId="0" borderId="0" xfId="0" applyNumberFormat="1" applyFont="1"/>
    <xf numFmtId="1" fontId="7" fillId="0" borderId="0" xfId="0" applyNumberFormat="1" applyFont="1"/>
    <xf numFmtId="0" fontId="0" fillId="0" borderId="0" xfId="0" applyAlignment="1">
      <alignment horizontal="right"/>
    </xf>
    <xf numFmtId="166" fontId="4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2" fontId="0" fillId="0" borderId="0" xfId="0" applyNumberFormat="1"/>
    <xf numFmtId="0" fontId="9" fillId="0" borderId="0" xfId="0" applyFont="1" applyFill="1" applyBorder="1" applyAlignment="1">
      <alignment horizontal="right"/>
    </xf>
    <xf numFmtId="0" fontId="4" fillId="0" borderId="0" xfId="0" applyFon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0" xfId="0" applyBorder="1"/>
    <xf numFmtId="166" fontId="0" fillId="0" borderId="3" xfId="0" applyNumberFormat="1" applyBorder="1"/>
    <xf numFmtId="0" fontId="2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0" fontId="5" fillId="0" borderId="2" xfId="0" applyFont="1" applyBorder="1"/>
    <xf numFmtId="166" fontId="0" fillId="0" borderId="7" xfId="0" applyNumberFormat="1" applyBorder="1"/>
    <xf numFmtId="0" fontId="0" fillId="0" borderId="0" xfId="0" applyFill="1" applyBorder="1"/>
    <xf numFmtId="0" fontId="0" fillId="2" borderId="8" xfId="0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6" fontId="0" fillId="2" borderId="7" xfId="0" applyNumberFormat="1" applyFill="1" applyBorder="1"/>
    <xf numFmtId="0" fontId="0" fillId="0" borderId="9" xfId="0" applyBorder="1"/>
    <xf numFmtId="166" fontId="0" fillId="0" borderId="9" xfId="0" applyNumberFormat="1" applyBorder="1"/>
    <xf numFmtId="0" fontId="0" fillId="0" borderId="10" xfId="0" applyBorder="1"/>
    <xf numFmtId="166" fontId="0" fillId="0" borderId="11" xfId="0" applyNumberFormat="1" applyBorder="1"/>
    <xf numFmtId="166" fontId="0" fillId="2" borderId="1" xfId="0" applyNumberFormat="1" applyFill="1" applyBorder="1"/>
    <xf numFmtId="0" fontId="5" fillId="2" borderId="1" xfId="0" applyFont="1" applyFill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11" fillId="0" borderId="0" xfId="0" applyFont="1"/>
    <xf numFmtId="0" fontId="4" fillId="0" borderId="0" xfId="0" applyFont="1" applyAlignment="1">
      <alignment horizontal="right"/>
    </xf>
    <xf numFmtId="0" fontId="0" fillId="0" borderId="0" xfId="0" quotePrefix="1"/>
    <xf numFmtId="167" fontId="0" fillId="0" borderId="1" xfId="0" applyNumberFormat="1" applyBorder="1"/>
    <xf numFmtId="165" fontId="0" fillId="0" borderId="0" xfId="0" applyNumberFormat="1"/>
    <xf numFmtId="168" fontId="0" fillId="0" borderId="0" xfId="0" applyNumberFormat="1"/>
    <xf numFmtId="168" fontId="0" fillId="0" borderId="9" xfId="0" applyNumberFormat="1" applyBorder="1"/>
    <xf numFmtId="9" fontId="0" fillId="0" borderId="9" xfId="0" applyNumberFormat="1" applyBorder="1"/>
    <xf numFmtId="165" fontId="12" fillId="0" borderId="0" xfId="1" applyNumberFormat="1" applyFont="1"/>
    <xf numFmtId="166" fontId="12" fillId="0" borderId="1" xfId="1" applyNumberFormat="1" applyFont="1" applyBorder="1"/>
    <xf numFmtId="166" fontId="13" fillId="0" borderId="1" xfId="0" applyNumberFormat="1" applyFont="1" applyBorder="1"/>
    <xf numFmtId="165" fontId="10" fillId="0" borderId="1" xfId="1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left"/>
    </xf>
    <xf numFmtId="2" fontId="0" fillId="0" borderId="0" xfId="0" applyNumberFormat="1" applyAlignment="1">
      <alignment horizontal="right"/>
    </xf>
    <xf numFmtId="1" fontId="12" fillId="0" borderId="0" xfId="1" applyNumberFormat="1" applyFont="1"/>
    <xf numFmtId="0" fontId="0" fillId="0" borderId="5" xfId="0" applyBorder="1" applyAlignment="1">
      <alignment horizontal="right"/>
    </xf>
    <xf numFmtId="1" fontId="7" fillId="0" borderId="5" xfId="0" applyNumberFormat="1" applyFont="1" applyBorder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43" fontId="0" fillId="0" borderId="0" xfId="1" applyFont="1"/>
    <xf numFmtId="165" fontId="11" fillId="0" borderId="0" xfId="1" applyNumberFormat="1" applyFont="1"/>
    <xf numFmtId="166" fontId="11" fillId="0" borderId="1" xfId="1" applyNumberFormat="1" applyFont="1" applyBorder="1"/>
    <xf numFmtId="0" fontId="13" fillId="0" borderId="0" xfId="0" applyFont="1"/>
    <xf numFmtId="0" fontId="2" fillId="0" borderId="2" xfId="0" applyFont="1" applyBorder="1" applyAlignment="1">
      <alignment horizontal="right"/>
    </xf>
    <xf numFmtId="2" fontId="0" fillId="0" borderId="2" xfId="0" applyNumberFormat="1" applyBorder="1"/>
    <xf numFmtId="167" fontId="0" fillId="0" borderId="8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8" xfId="0" applyNumberFormat="1" applyBorder="1"/>
    <xf numFmtId="2" fontId="0" fillId="0" borderId="7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0" borderId="9" xfId="0" applyNumberFormat="1" applyBorder="1"/>
    <xf numFmtId="0" fontId="2" fillId="0" borderId="0" xfId="0" applyFont="1" applyAlignment="1">
      <alignment horizontal="left"/>
    </xf>
    <xf numFmtId="43" fontId="0" fillId="0" borderId="3" xfId="0" applyNumberFormat="1" applyBorder="1"/>
    <xf numFmtId="43" fontId="0" fillId="0" borderId="1" xfId="1" applyFont="1" applyBorder="1"/>
    <xf numFmtId="0" fontId="0" fillId="0" borderId="1" xfId="0" applyBorder="1"/>
    <xf numFmtId="43" fontId="0" fillId="0" borderId="0" xfId="1" applyFont="1" applyBorder="1"/>
    <xf numFmtId="169" fontId="0" fillId="0" borderId="0" xfId="0" applyNumberFormat="1"/>
    <xf numFmtId="165" fontId="11" fillId="0" borderId="9" xfId="1" applyNumberFormat="1" applyFont="1" applyBorder="1"/>
    <xf numFmtId="165" fontId="11" fillId="0" borderId="0" xfId="1" applyNumberFormat="1" applyFont="1" applyBorder="1"/>
    <xf numFmtId="165" fontId="11" fillId="0" borderId="1" xfId="1" applyNumberFormat="1" applyFont="1" applyBorder="1"/>
    <xf numFmtId="165" fontId="2" fillId="0" borderId="0" xfId="1" applyNumberFormat="1" applyFont="1" applyAlignment="1">
      <alignment horizontal="right"/>
    </xf>
    <xf numFmtId="165" fontId="0" fillId="0" borderId="3" xfId="1" applyNumberFormat="1" applyFont="1" applyBorder="1" applyAlignment="1">
      <alignment horizontal="right"/>
    </xf>
    <xf numFmtId="43" fontId="0" fillId="0" borderId="3" xfId="1" applyNumberFormat="1" applyFont="1" applyBorder="1"/>
    <xf numFmtId="43" fontId="0" fillId="0" borderId="7" xfId="1" applyNumberFormat="1" applyFont="1" applyBorder="1"/>
    <xf numFmtId="43" fontId="0" fillId="0" borderId="0" xfId="1" applyNumberFormat="1" applyFont="1"/>
    <xf numFmtId="9" fontId="0" fillId="0" borderId="0" xfId="1" applyNumberFormat="1" applyFont="1"/>
    <xf numFmtId="0" fontId="14" fillId="0" borderId="0" xfId="0" applyFont="1" applyFill="1" applyBorder="1" applyAlignment="1">
      <alignment horizontal="right" wrapText="1"/>
    </xf>
    <xf numFmtId="0" fontId="12" fillId="0" borderId="0" xfId="0" applyFont="1"/>
    <xf numFmtId="164" fontId="12" fillId="0" borderId="0" xfId="0" applyNumberFormat="1" applyFont="1" applyAlignment="1">
      <alignment horizontal="right"/>
    </xf>
    <xf numFmtId="43" fontId="12" fillId="0" borderId="0" xfId="0" applyNumberFormat="1" applyFont="1"/>
    <xf numFmtId="43" fontId="12" fillId="0" borderId="0" xfId="1" applyNumberFormat="1" applyFont="1"/>
    <xf numFmtId="0" fontId="11" fillId="0" borderId="0" xfId="0" applyFont="1" applyAlignment="1">
      <alignment horizontal="left"/>
    </xf>
    <xf numFmtId="2" fontId="0" fillId="0" borderId="0" xfId="0" applyNumberFormat="1" applyBorder="1"/>
    <xf numFmtId="43" fontId="0" fillId="0" borderId="2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2"/>
  <sheetViews>
    <sheetView topLeftCell="A10" workbookViewId="0">
      <selection activeCell="I19" sqref="I19"/>
    </sheetView>
  </sheetViews>
  <sheetFormatPr defaultRowHeight="12.75"/>
  <cols>
    <col min="2" max="2" width="5.42578125" customWidth="1"/>
    <col min="4" max="4" width="17.140625" customWidth="1"/>
    <col min="5" max="7" width="7.85546875" customWidth="1"/>
    <col min="8" max="8" width="2.7109375" customWidth="1"/>
    <col min="9" max="10" width="8.28515625" customWidth="1"/>
    <col min="11" max="12" width="7.28515625" customWidth="1"/>
  </cols>
  <sheetData>
    <row r="2" spans="3:14">
      <c r="G2" s="5"/>
    </row>
    <row r="3" spans="3:14">
      <c r="C3" t="s">
        <v>18</v>
      </c>
      <c r="G3" s="5"/>
    </row>
    <row r="4" spans="3:14" ht="15.75">
      <c r="C4" s="112" t="s">
        <v>101</v>
      </c>
      <c r="D4" s="112"/>
      <c r="E4" s="112"/>
      <c r="F4" s="112"/>
      <c r="G4" s="112"/>
      <c r="H4" s="112"/>
      <c r="I4" s="112"/>
      <c r="J4" s="112"/>
    </row>
    <row r="5" spans="3:14">
      <c r="G5" s="5"/>
      <c r="I5" s="17"/>
      <c r="J5" s="3"/>
    </row>
    <row r="6" spans="3:14" ht="15.75">
      <c r="C6" s="8" t="s">
        <v>102</v>
      </c>
      <c r="I6" s="63">
        <f>26*12*3.8</f>
        <v>1185.5999999999999</v>
      </c>
    </row>
    <row r="7" spans="3:14">
      <c r="E7" t="s">
        <v>2</v>
      </c>
      <c r="I7" s="70">
        <v>-25</v>
      </c>
    </row>
    <row r="8" spans="3:14">
      <c r="E8" t="s">
        <v>95</v>
      </c>
      <c r="I8" s="63"/>
      <c r="J8" s="57"/>
    </row>
    <row r="9" spans="3:14">
      <c r="I9" s="64">
        <f>SUM(I6:I8)</f>
        <v>1160.5999999999999</v>
      </c>
    </row>
    <row r="10" spans="3:14" ht="6" customHeight="1">
      <c r="G10" s="5"/>
      <c r="I10" s="17"/>
    </row>
    <row r="11" spans="3:14">
      <c r="C11" s="2" t="s">
        <v>0</v>
      </c>
      <c r="G11" s="5"/>
      <c r="I11" s="17"/>
    </row>
    <row r="12" spans="3:14">
      <c r="D12" t="s">
        <v>1</v>
      </c>
      <c r="G12" s="1">
        <v>0.1</v>
      </c>
      <c r="I12" s="63">
        <f>G12*$I$9</f>
        <v>116.06</v>
      </c>
    </row>
    <row r="13" spans="3:14">
      <c r="D13" t="s">
        <v>88</v>
      </c>
      <c r="G13" s="1">
        <v>0.6</v>
      </c>
      <c r="I13" s="63">
        <f>G13*$I$9</f>
        <v>696.3599999999999</v>
      </c>
      <c r="J13" s="12"/>
    </row>
    <row r="14" spans="3:14">
      <c r="D14" t="s">
        <v>13</v>
      </c>
      <c r="G14" s="1">
        <v>0.3</v>
      </c>
      <c r="I14" s="63">
        <f>G14*$I$9</f>
        <v>348.17999999999995</v>
      </c>
      <c r="N14" t="s">
        <v>15</v>
      </c>
    </row>
    <row r="15" spans="3:14">
      <c r="I15" s="64">
        <f>SUM(I12:I14)</f>
        <v>1160.5999999999999</v>
      </c>
      <c r="J15" s="35"/>
      <c r="N15" t="s">
        <v>16</v>
      </c>
    </row>
    <row r="16" spans="3:14" ht="14.25" customHeight="1">
      <c r="N16" t="s">
        <v>17</v>
      </c>
    </row>
    <row r="17" spans="3:15" ht="15.75">
      <c r="C17" s="8" t="s">
        <v>88</v>
      </c>
      <c r="N17">
        <f>28*7*12</f>
        <v>2352</v>
      </c>
      <c r="O17" t="s">
        <v>14</v>
      </c>
    </row>
    <row r="18" spans="3:15" ht="15.75">
      <c r="C18" s="8"/>
      <c r="D18" t="s">
        <v>90</v>
      </c>
      <c r="E18" s="1">
        <v>0.17</v>
      </c>
      <c r="F18" s="60">
        <f>I13*E18</f>
        <v>118.38119999999999</v>
      </c>
    </row>
    <row r="19" spans="3:15" ht="15.75">
      <c r="C19" s="8"/>
      <c r="D19" t="s">
        <v>91</v>
      </c>
      <c r="E19" s="1">
        <v>0.13</v>
      </c>
      <c r="F19" s="60">
        <f>I13*E19</f>
        <v>90.526799999999994</v>
      </c>
    </row>
    <row r="20" spans="3:15" ht="15.75">
      <c r="C20" s="8"/>
      <c r="D20" t="s">
        <v>92</v>
      </c>
      <c r="E20" s="1">
        <v>0.1</v>
      </c>
      <c r="F20" s="60">
        <f>I13*E20</f>
        <v>69.635999999999996</v>
      </c>
    </row>
    <row r="21" spans="3:15" ht="15.75">
      <c r="C21" s="8"/>
      <c r="E21" s="62"/>
      <c r="F21" s="61">
        <f>SUM(F18:F20)</f>
        <v>278.54399999999998</v>
      </c>
    </row>
    <row r="22" spans="3:15" ht="15.75">
      <c r="C22" s="8"/>
      <c r="D22" t="s">
        <v>93</v>
      </c>
      <c r="E22" s="1">
        <v>0.6</v>
      </c>
      <c r="F22" s="59">
        <f>F23-F21</f>
        <v>417.81599999999992</v>
      </c>
    </row>
    <row r="23" spans="3:15" ht="15.75">
      <c r="C23" s="8"/>
      <c r="F23" s="7">
        <f>I13</f>
        <v>696.3599999999999</v>
      </c>
    </row>
    <row r="24" spans="3:15" ht="30" customHeight="1">
      <c r="D24" s="115" t="s">
        <v>94</v>
      </c>
      <c r="E24" s="115"/>
      <c r="F24" s="115"/>
      <c r="G24" s="115"/>
      <c r="H24" s="115"/>
      <c r="I24" s="115"/>
    </row>
    <row r="25" spans="3:15" ht="15">
      <c r="C25" s="114" t="s">
        <v>89</v>
      </c>
      <c r="D25" s="114"/>
      <c r="E25" s="114"/>
      <c r="F25" s="114"/>
      <c r="G25" s="114"/>
      <c r="H25" s="3"/>
    </row>
    <row r="26" spans="3:15">
      <c r="C26" s="2"/>
      <c r="E26" s="3" t="s">
        <v>3</v>
      </c>
      <c r="F26" s="3" t="s">
        <v>4</v>
      </c>
      <c r="G26" s="3" t="s">
        <v>5</v>
      </c>
      <c r="H26" s="3"/>
      <c r="I26" s="3" t="s">
        <v>12</v>
      </c>
    </row>
    <row r="27" spans="3:15">
      <c r="C27" s="1">
        <v>0.5</v>
      </c>
      <c r="D27" s="2" t="s">
        <v>19</v>
      </c>
      <c r="E27" s="4"/>
      <c r="F27" s="4"/>
      <c r="G27" s="4"/>
      <c r="H27" s="4"/>
    </row>
    <row r="28" spans="3:15" ht="14.25">
      <c r="C28" s="6">
        <f>I14*C27/2</f>
        <v>87.044999999999987</v>
      </c>
      <c r="D28" t="s">
        <v>6</v>
      </c>
      <c r="E28" s="6">
        <f>INT($C28*E29/100)</f>
        <v>43</v>
      </c>
      <c r="F28" s="6">
        <f>C28*F29/100</f>
        <v>26.113499999999995</v>
      </c>
      <c r="G28" s="6">
        <f>C28-E28-F28</f>
        <v>17.931499999999993</v>
      </c>
      <c r="I28" s="16">
        <f>SUM(E28:H28)</f>
        <v>87.044999999999987</v>
      </c>
    </row>
    <row r="29" spans="3:15" ht="14.25">
      <c r="C29" s="36"/>
      <c r="D29" s="71" t="s">
        <v>20</v>
      </c>
      <c r="E29" s="72">
        <v>50</v>
      </c>
      <c r="F29" s="72">
        <v>30</v>
      </c>
      <c r="G29" s="72">
        <v>20</v>
      </c>
      <c r="H29" s="14"/>
      <c r="I29" s="9"/>
    </row>
    <row r="30" spans="3:15" ht="14.25">
      <c r="C30" s="6">
        <f>C28</f>
        <v>87.044999999999987</v>
      </c>
      <c r="D30" t="s">
        <v>7</v>
      </c>
      <c r="E30" s="6">
        <f>INT($C30*E31/100)</f>
        <v>43</v>
      </c>
      <c r="F30" s="6">
        <f>C30*F31/100</f>
        <v>26.113499999999995</v>
      </c>
      <c r="G30" s="6">
        <f>C30-E30-F30</f>
        <v>17.931499999999993</v>
      </c>
      <c r="I30" s="16">
        <f>SUM(E30:H30)</f>
        <v>87.044999999999987</v>
      </c>
    </row>
    <row r="31" spans="3:15">
      <c r="C31" s="34"/>
      <c r="D31" s="71" t="s">
        <v>20</v>
      </c>
      <c r="E31" s="72">
        <v>50</v>
      </c>
      <c r="F31" s="72">
        <v>30</v>
      </c>
      <c r="G31" s="72">
        <v>20</v>
      </c>
      <c r="H31" s="14"/>
      <c r="I31" s="14"/>
    </row>
    <row r="32" spans="3:15" ht="6.75" customHeight="1">
      <c r="E32" s="4"/>
      <c r="F32" s="4"/>
      <c r="G32" s="4"/>
      <c r="H32" s="4"/>
    </row>
    <row r="33" spans="3:12">
      <c r="C33" s="1">
        <v>0.5</v>
      </c>
      <c r="D33" s="2" t="s">
        <v>98</v>
      </c>
      <c r="E33" s="4"/>
      <c r="F33" s="4"/>
      <c r="G33" s="4"/>
      <c r="H33" s="4"/>
    </row>
    <row r="34" spans="3:12" ht="14.25">
      <c r="C34" s="6">
        <f>I14*C33/2</f>
        <v>87.044999999999987</v>
      </c>
      <c r="D34" t="s">
        <v>6</v>
      </c>
      <c r="E34" s="6">
        <f>INT($C34*E35/100)</f>
        <v>43</v>
      </c>
      <c r="F34" s="6">
        <f>C34*F35/100</f>
        <v>26.113499999999995</v>
      </c>
      <c r="G34" s="6">
        <f>C34-E34-F34</f>
        <v>17.931499999999993</v>
      </c>
      <c r="I34" s="16">
        <f>SUM(E34:H34)</f>
        <v>87.044999999999987</v>
      </c>
    </row>
    <row r="35" spans="3:12" ht="14.25">
      <c r="C35" s="36"/>
      <c r="D35" s="71" t="s">
        <v>20</v>
      </c>
      <c r="E35" s="72">
        <v>50</v>
      </c>
      <c r="F35" s="72">
        <v>30</v>
      </c>
      <c r="G35" s="72">
        <v>20</v>
      </c>
      <c r="H35" s="14"/>
      <c r="I35" s="9"/>
    </row>
    <row r="36" spans="3:12" ht="14.25">
      <c r="C36" s="6">
        <f>C34</f>
        <v>87.044999999999987</v>
      </c>
      <c r="D36" t="s">
        <v>7</v>
      </c>
      <c r="E36" s="6">
        <f>INT($C36*E37/100)</f>
        <v>43</v>
      </c>
      <c r="F36" s="6">
        <f>C36*F37/100</f>
        <v>26.113499999999995</v>
      </c>
      <c r="G36" s="6">
        <f>C36-E36-F36</f>
        <v>17.931499999999993</v>
      </c>
      <c r="I36" s="16">
        <f>SUM(E36:H36)</f>
        <v>87.044999999999987</v>
      </c>
    </row>
    <row r="37" spans="3:12" ht="14.25">
      <c r="C37" s="34"/>
      <c r="D37" s="71" t="s">
        <v>20</v>
      </c>
      <c r="E37" s="72">
        <v>50</v>
      </c>
      <c r="F37" s="72">
        <v>30</v>
      </c>
      <c r="G37" s="72">
        <v>20</v>
      </c>
      <c r="H37" s="14"/>
      <c r="I37" s="10"/>
    </row>
    <row r="38" spans="3:12" ht="6.75" customHeight="1">
      <c r="E38" s="13"/>
      <c r="F38" s="14"/>
      <c r="G38" s="14"/>
      <c r="H38" s="14"/>
      <c r="I38" s="10"/>
    </row>
    <row r="39" spans="3:12" ht="14.25">
      <c r="C39" s="6"/>
      <c r="I39" s="65">
        <f>SUM(I28:I38)</f>
        <v>348.17999999999995</v>
      </c>
    </row>
    <row r="40" spans="3:12" ht="7.5" customHeight="1"/>
    <row r="41" spans="3:12" ht="41.25" customHeight="1">
      <c r="C41" s="113"/>
      <c r="D41" s="113"/>
      <c r="E41" s="113"/>
      <c r="F41" s="113"/>
      <c r="G41" s="113"/>
      <c r="H41" s="113"/>
      <c r="I41" s="113"/>
      <c r="J41" s="11"/>
      <c r="K41" s="11"/>
      <c r="L41" s="11"/>
    </row>
    <row r="42" spans="3:12">
      <c r="D42" s="113"/>
      <c r="E42" s="113"/>
      <c r="F42" s="113"/>
      <c r="G42" s="113"/>
      <c r="H42" s="113"/>
      <c r="I42" s="113"/>
      <c r="J42" s="113"/>
      <c r="K42" s="113"/>
    </row>
  </sheetData>
  <mergeCells count="5">
    <mergeCell ref="C4:J4"/>
    <mergeCell ref="D42:K42"/>
    <mergeCell ref="C25:G25"/>
    <mergeCell ref="C41:I41"/>
    <mergeCell ref="D24:I24"/>
  </mergeCells>
  <phoneticPr fontId="0" type="noConversion"/>
  <printOptions horizontalCentered="1" verticalCentered="1"/>
  <pageMargins left="0.63" right="0.27559055118110237" top="0.47244094488188981" bottom="0.51181102362204722" header="0.51181102362204722" footer="0.51181102362204722"/>
  <pageSetup paperSize="11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R55"/>
  <sheetViews>
    <sheetView tabSelected="1" topLeftCell="A10" workbookViewId="0">
      <selection activeCell="K17" sqref="K17"/>
    </sheetView>
  </sheetViews>
  <sheetFormatPr defaultRowHeight="12.75"/>
  <cols>
    <col min="2" max="2" width="4" customWidth="1"/>
    <col min="3" max="3" width="19.5703125" customWidth="1"/>
    <col min="4" max="4" width="8.7109375" customWidth="1"/>
    <col min="6" max="6" width="8.7109375" customWidth="1"/>
    <col min="7" max="7" width="8" customWidth="1"/>
    <col min="8" max="8" width="7.7109375" style="5" customWidth="1"/>
    <col min="9" max="9" width="7.7109375" customWidth="1"/>
    <col min="10" max="10" width="8" customWidth="1"/>
    <col min="12" max="12" width="7.5703125" style="21" bestFit="1" customWidth="1"/>
    <col min="13" max="13" width="6.5703125" style="21" bestFit="1" customWidth="1"/>
    <col min="15" max="15" width="7.5703125" customWidth="1"/>
    <col min="17" max="17" width="10.28515625" customWidth="1"/>
  </cols>
  <sheetData>
    <row r="4" spans="2:10" ht="15" customHeight="1">
      <c r="B4" s="9" t="s">
        <v>135</v>
      </c>
      <c r="C4" s="9"/>
      <c r="D4" s="15"/>
    </row>
    <row r="5" spans="2:10" ht="15" customHeight="1">
      <c r="B5" s="9"/>
      <c r="C5" s="9"/>
      <c r="D5" s="15"/>
    </row>
    <row r="6" spans="2:10" ht="15" customHeight="1">
      <c r="B6" s="9"/>
      <c r="C6" s="8" t="s">
        <v>110</v>
      </c>
      <c r="D6" s="15"/>
      <c r="H6" s="5">
        <f>32*16*3.8</f>
        <v>1945.6</v>
      </c>
    </row>
    <row r="7" spans="2:10" ht="15" customHeight="1">
      <c r="C7" s="9"/>
      <c r="D7" s="109" t="s">
        <v>138</v>
      </c>
      <c r="H7" s="5">
        <f>H8-H6</f>
        <v>182.40000000000009</v>
      </c>
    </row>
    <row r="8" spans="2:10" ht="15" customHeight="1">
      <c r="D8" t="s">
        <v>136</v>
      </c>
      <c r="H8" s="95">
        <v>2128</v>
      </c>
    </row>
    <row r="9" spans="2:10" ht="15" customHeight="1">
      <c r="D9" t="s">
        <v>106</v>
      </c>
      <c r="H9" s="76">
        <v>30</v>
      </c>
    </row>
    <row r="10" spans="2:10" ht="15" customHeight="1">
      <c r="H10" s="95">
        <f>H8-H9</f>
        <v>2098</v>
      </c>
    </row>
    <row r="11" spans="2:10" ht="15" customHeight="1">
      <c r="D11" s="55" t="s">
        <v>1</v>
      </c>
      <c r="F11" s="55" t="s">
        <v>134</v>
      </c>
      <c r="G11" s="1"/>
      <c r="H11" s="96">
        <v>124.33</v>
      </c>
      <c r="I11" s="94">
        <f>H11/H10</f>
        <v>5.9261201143946618E-2</v>
      </c>
    </row>
    <row r="12" spans="2:10" ht="15" customHeight="1">
      <c r="D12" s="55" t="s">
        <v>137</v>
      </c>
      <c r="H12" s="97">
        <f>H10-H11</f>
        <v>1973.67</v>
      </c>
    </row>
    <row r="13" spans="2:10" ht="15" customHeight="1">
      <c r="H13" s="96"/>
    </row>
    <row r="14" spans="2:10" ht="15" customHeight="1">
      <c r="C14" s="2" t="s">
        <v>0</v>
      </c>
      <c r="F14" s="74" t="s">
        <v>105</v>
      </c>
      <c r="G14" s="74" t="s">
        <v>3</v>
      </c>
      <c r="H14" s="98" t="s">
        <v>4</v>
      </c>
      <c r="I14" s="74" t="s">
        <v>5</v>
      </c>
      <c r="J14" s="74" t="s">
        <v>87</v>
      </c>
    </row>
    <row r="15" spans="2:10" ht="15" customHeight="1">
      <c r="C15" s="78" t="s">
        <v>88</v>
      </c>
      <c r="E15" s="1">
        <v>0.7</v>
      </c>
      <c r="F15" s="76">
        <f>H12*E15</f>
        <v>1381.569</v>
      </c>
      <c r="G15" s="1">
        <v>0.17</v>
      </c>
      <c r="H15" s="103">
        <v>0.13</v>
      </c>
      <c r="I15" s="1">
        <v>0.1</v>
      </c>
      <c r="J15" s="1">
        <v>0.6</v>
      </c>
    </row>
    <row r="16" spans="2:10" ht="15" customHeight="1">
      <c r="C16" s="78" t="s">
        <v>13</v>
      </c>
      <c r="D16" t="s">
        <v>19</v>
      </c>
      <c r="E16" s="1">
        <v>0.15</v>
      </c>
      <c r="F16" s="76">
        <f>H12*E16</f>
        <v>296.0505</v>
      </c>
      <c r="G16" s="1">
        <v>0.5</v>
      </c>
      <c r="H16" s="103">
        <v>0.3</v>
      </c>
      <c r="I16" s="1">
        <v>0.2</v>
      </c>
    </row>
    <row r="17" spans="1:18" ht="15" customHeight="1">
      <c r="D17" t="s">
        <v>98</v>
      </c>
      <c r="E17" s="1">
        <v>0.15</v>
      </c>
      <c r="F17" s="76">
        <f>H12*E17</f>
        <v>296.0505</v>
      </c>
      <c r="G17" s="1">
        <v>0.5</v>
      </c>
      <c r="H17" s="103">
        <v>0.3</v>
      </c>
      <c r="I17" s="1">
        <v>0.2</v>
      </c>
    </row>
    <row r="18" spans="1:18" ht="15" customHeight="1">
      <c r="F18" s="77">
        <f>SUM(F15:F17)</f>
        <v>1973.67</v>
      </c>
      <c r="O18" s="15" t="s">
        <v>130</v>
      </c>
    </row>
    <row r="19" spans="1:18" ht="15" customHeight="1">
      <c r="C19" s="9"/>
      <c r="D19" s="15"/>
      <c r="N19" t="s">
        <v>129</v>
      </c>
      <c r="O19">
        <v>14</v>
      </c>
      <c r="P19" s="75">
        <v>259.2</v>
      </c>
      <c r="Q19" s="75">
        <f>P19*O19</f>
        <v>3628.7999999999997</v>
      </c>
      <c r="R19" s="75"/>
    </row>
    <row r="20" spans="1:18" ht="15" customHeight="1">
      <c r="C20" s="68" t="s">
        <v>100</v>
      </c>
      <c r="D20" s="56" t="s">
        <v>87</v>
      </c>
      <c r="E20" s="15" t="s">
        <v>99</v>
      </c>
      <c r="F20" s="69" t="s">
        <v>97</v>
      </c>
      <c r="G20" s="116" t="s">
        <v>19</v>
      </c>
      <c r="H20" s="117"/>
      <c r="I20" s="116" t="s">
        <v>98</v>
      </c>
      <c r="J20" s="117"/>
      <c r="K20" s="79" t="s">
        <v>12</v>
      </c>
      <c r="O20">
        <v>1</v>
      </c>
      <c r="P20" s="75">
        <v>240</v>
      </c>
      <c r="Q20" s="75">
        <f t="shared" ref="Q20:Q24" si="0">P20*O20</f>
        <v>240</v>
      </c>
      <c r="R20" s="75"/>
    </row>
    <row r="21" spans="1:18">
      <c r="E21" s="15" t="s">
        <v>105</v>
      </c>
      <c r="G21" s="82" t="s">
        <v>103</v>
      </c>
      <c r="H21" s="99" t="s">
        <v>104</v>
      </c>
      <c r="I21" s="82" t="s">
        <v>103</v>
      </c>
      <c r="J21" s="83" t="s">
        <v>104</v>
      </c>
      <c r="K21" s="28"/>
      <c r="O21">
        <v>1</v>
      </c>
      <c r="P21" s="75">
        <v>256.8</v>
      </c>
      <c r="Q21" s="75">
        <f t="shared" si="0"/>
        <v>256.8</v>
      </c>
      <c r="R21" s="75"/>
    </row>
    <row r="22" spans="1:18" ht="18" customHeight="1">
      <c r="B22">
        <v>7</v>
      </c>
      <c r="C22" s="19" t="s">
        <v>96</v>
      </c>
      <c r="D22" s="20">
        <v>258</v>
      </c>
      <c r="E22" s="21">
        <f>D22/$D$38*$E$38</f>
        <v>69.618125390624996</v>
      </c>
      <c r="F22" s="21">
        <f>G15*F15</f>
        <v>234.86673000000002</v>
      </c>
      <c r="G22" s="80"/>
      <c r="H22" s="100"/>
      <c r="I22" s="28"/>
      <c r="J22" s="110">
        <f>I39*0.25</f>
        <v>37</v>
      </c>
      <c r="K22" s="80">
        <f>SUM(E22:J22)</f>
        <v>341.484855390625</v>
      </c>
      <c r="O22">
        <v>2</v>
      </c>
      <c r="P22" s="75">
        <v>264.08</v>
      </c>
      <c r="Q22" s="75">
        <f t="shared" si="0"/>
        <v>528.16</v>
      </c>
      <c r="R22" s="75"/>
    </row>
    <row r="23" spans="1:18" ht="18" customHeight="1">
      <c r="B23">
        <v>2</v>
      </c>
      <c r="C23" s="19" t="s">
        <v>24</v>
      </c>
      <c r="D23" s="20">
        <v>238</v>
      </c>
      <c r="E23" s="21">
        <f t="shared" ref="E23:E37" si="1">D23/$D$38*$E$38</f>
        <v>64.221371484374984</v>
      </c>
      <c r="F23" s="21">
        <f>H15*F15</f>
        <v>179.60397</v>
      </c>
      <c r="G23" s="80"/>
      <c r="H23" s="100"/>
      <c r="I23" s="111">
        <f>J39*0.2</f>
        <v>29.6</v>
      </c>
      <c r="K23" s="80">
        <f>SUM(E23:I23)</f>
        <v>273.425341484375</v>
      </c>
      <c r="O23">
        <v>2</v>
      </c>
      <c r="P23" s="75">
        <v>247.44</v>
      </c>
      <c r="Q23" s="75">
        <f t="shared" si="0"/>
        <v>494.88</v>
      </c>
      <c r="R23" s="75"/>
    </row>
    <row r="24" spans="1:18" ht="18" customHeight="1">
      <c r="B24">
        <v>16</v>
      </c>
      <c r="C24" s="19" t="s">
        <v>25</v>
      </c>
      <c r="D24" s="22">
        <v>217</v>
      </c>
      <c r="E24" s="21">
        <f t="shared" si="1"/>
        <v>58.55477988281249</v>
      </c>
      <c r="F24" s="21">
        <f>I15*F15</f>
        <v>138.15690000000001</v>
      </c>
      <c r="G24" s="80">
        <f>G39*0.1</f>
        <v>14.8</v>
      </c>
      <c r="H24" s="100"/>
      <c r="I24" s="80"/>
      <c r="J24" s="32"/>
      <c r="K24" s="80">
        <f t="shared" ref="K24:K37" si="2">SUM(E24:J24)</f>
        <v>211.5116798828125</v>
      </c>
      <c r="O24">
        <v>12</v>
      </c>
      <c r="P24" s="75">
        <v>238.56</v>
      </c>
      <c r="Q24" s="75">
        <f t="shared" si="0"/>
        <v>2862.7200000000003</v>
      </c>
      <c r="R24" s="75"/>
    </row>
    <row r="25" spans="1:18" ht="18" customHeight="1">
      <c r="B25">
        <v>4</v>
      </c>
      <c r="C25" s="19" t="s">
        <v>29</v>
      </c>
      <c r="D25" s="20">
        <v>203</v>
      </c>
      <c r="E25" s="21">
        <f t="shared" si="1"/>
        <v>54.777052148437498</v>
      </c>
      <c r="F25" s="21"/>
      <c r="G25" s="80"/>
      <c r="H25" s="100"/>
      <c r="I25" s="28"/>
      <c r="J25" s="110">
        <f>I39*0.25</f>
        <v>37</v>
      </c>
      <c r="K25" s="80">
        <f>SUM(E25:J25)</f>
        <v>91.777052148437491</v>
      </c>
      <c r="O25" s="92">
        <f>SUM(O19:O24)</f>
        <v>32</v>
      </c>
      <c r="P25" s="91">
        <f>Q25/O25</f>
        <v>250.35499999999999</v>
      </c>
      <c r="Q25" s="91">
        <f>SUM(Q19:Q24)</f>
        <v>8011.36</v>
      </c>
      <c r="R25" s="93"/>
    </row>
    <row r="26" spans="1:18" ht="18" customHeight="1">
      <c r="B26">
        <v>10</v>
      </c>
      <c r="C26" s="19" t="s">
        <v>108</v>
      </c>
      <c r="D26" s="20">
        <v>200</v>
      </c>
      <c r="E26" s="21">
        <f t="shared" si="1"/>
        <v>53.967539062500002</v>
      </c>
      <c r="F26" s="21"/>
      <c r="G26" s="80">
        <f>G39*0.1</f>
        <v>14.8</v>
      </c>
      <c r="H26" s="100"/>
      <c r="I26" s="80"/>
      <c r="J26" s="32"/>
      <c r="K26" s="80">
        <f t="shared" si="2"/>
        <v>68.767539062500006</v>
      </c>
      <c r="P26" s="75"/>
      <c r="Q26" s="75"/>
      <c r="R26" s="75"/>
    </row>
    <row r="27" spans="1:18" ht="18" customHeight="1">
      <c r="B27">
        <v>12</v>
      </c>
      <c r="C27" s="19" t="s">
        <v>109</v>
      </c>
      <c r="D27" s="20">
        <v>197</v>
      </c>
      <c r="E27" s="21">
        <f t="shared" si="1"/>
        <v>53.158025976562499</v>
      </c>
      <c r="F27" s="21"/>
      <c r="G27" s="80">
        <f>G39*0.5</f>
        <v>74</v>
      </c>
      <c r="H27" s="100">
        <f>H39*0.5</f>
        <v>74</v>
      </c>
      <c r="I27" s="80"/>
      <c r="J27" s="32"/>
      <c r="K27" s="80">
        <f t="shared" si="2"/>
        <v>201.1580259765625</v>
      </c>
      <c r="L27" s="21">
        <v>20</v>
      </c>
      <c r="N27" t="s">
        <v>131</v>
      </c>
      <c r="O27">
        <v>32</v>
      </c>
      <c r="P27" s="75">
        <v>320</v>
      </c>
      <c r="Q27" s="75">
        <f>P27*O27</f>
        <v>10240</v>
      </c>
      <c r="R27" s="75"/>
    </row>
    <row r="28" spans="1:18" ht="18" customHeight="1">
      <c r="B28">
        <v>3</v>
      </c>
      <c r="C28" s="19" t="s">
        <v>111</v>
      </c>
      <c r="D28" s="20">
        <v>193</v>
      </c>
      <c r="E28" s="21">
        <f t="shared" si="1"/>
        <v>52.078675195312492</v>
      </c>
      <c r="F28" s="21"/>
      <c r="G28" s="80"/>
      <c r="H28" s="100"/>
      <c r="I28" s="80"/>
      <c r="J28" s="32"/>
      <c r="K28" s="80">
        <f t="shared" si="2"/>
        <v>52.078675195312492</v>
      </c>
      <c r="P28" s="75"/>
      <c r="Q28" s="91">
        <f>Q27-Q25</f>
        <v>2228.6400000000003</v>
      </c>
      <c r="R28" s="75"/>
    </row>
    <row r="29" spans="1:18" ht="18" customHeight="1">
      <c r="A29" s="19"/>
      <c r="B29">
        <v>1</v>
      </c>
      <c r="C29" s="19" t="s">
        <v>30</v>
      </c>
      <c r="D29" s="20">
        <v>191</v>
      </c>
      <c r="E29" s="21">
        <f t="shared" si="1"/>
        <v>51.538999804687492</v>
      </c>
      <c r="F29" s="21"/>
      <c r="G29" s="80"/>
      <c r="H29" s="100"/>
      <c r="I29" s="80"/>
      <c r="J29" s="32"/>
      <c r="K29" s="80">
        <f t="shared" si="2"/>
        <v>51.538999804687492</v>
      </c>
      <c r="P29" s="75"/>
      <c r="Q29" s="75"/>
      <c r="R29" s="75"/>
    </row>
    <row r="30" spans="1:18" ht="18" customHeight="1">
      <c r="B30">
        <v>14</v>
      </c>
      <c r="C30" s="19" t="s">
        <v>117</v>
      </c>
      <c r="D30" s="20">
        <v>188</v>
      </c>
      <c r="E30" s="21">
        <f t="shared" si="1"/>
        <v>50.729486718749996</v>
      </c>
      <c r="F30" s="21"/>
      <c r="G30" s="80"/>
      <c r="H30" s="100"/>
      <c r="I30" s="111">
        <f>J39*0.3</f>
        <v>44.4</v>
      </c>
      <c r="K30" s="80">
        <f>SUM(E30:I30)</f>
        <v>95.129486718750002</v>
      </c>
      <c r="L30" s="21">
        <v>10</v>
      </c>
      <c r="P30" s="75"/>
      <c r="Q30" s="75"/>
      <c r="R30" s="75"/>
    </row>
    <row r="31" spans="1:18" ht="18" customHeight="1">
      <c r="B31">
        <v>6</v>
      </c>
      <c r="C31" s="19" t="s">
        <v>112</v>
      </c>
      <c r="D31" s="20">
        <v>180</v>
      </c>
      <c r="E31" s="21">
        <f t="shared" si="1"/>
        <v>48.570785156249997</v>
      </c>
      <c r="F31" s="21"/>
      <c r="G31" s="80"/>
      <c r="H31" s="100"/>
      <c r="I31" s="80"/>
      <c r="J31" s="32"/>
      <c r="K31" s="80">
        <f t="shared" si="2"/>
        <v>48.570785156249997</v>
      </c>
      <c r="O31" t="s">
        <v>128</v>
      </c>
      <c r="P31" s="75"/>
      <c r="Q31" s="75">
        <v>1965.77</v>
      </c>
      <c r="R31" s="75"/>
    </row>
    <row r="32" spans="1:18" ht="18" customHeight="1">
      <c r="B32">
        <v>15</v>
      </c>
      <c r="C32" s="19" t="s">
        <v>27</v>
      </c>
      <c r="D32" s="20">
        <v>178</v>
      </c>
      <c r="E32" s="21">
        <f t="shared" si="1"/>
        <v>48.031109765624997</v>
      </c>
      <c r="F32" s="21"/>
      <c r="G32" s="80"/>
      <c r="H32" s="100"/>
      <c r="I32" s="80"/>
      <c r="J32" s="32"/>
      <c r="K32" s="80">
        <f t="shared" si="2"/>
        <v>48.031109765624997</v>
      </c>
      <c r="O32" t="s">
        <v>126</v>
      </c>
      <c r="P32" s="75"/>
      <c r="Q32" s="75">
        <v>122.44</v>
      </c>
      <c r="R32" s="75"/>
    </row>
    <row r="33" spans="1:18" ht="18" customHeight="1">
      <c r="B33">
        <v>13</v>
      </c>
      <c r="C33" s="19" t="s">
        <v>116</v>
      </c>
      <c r="D33" s="20">
        <v>177</v>
      </c>
      <c r="E33" s="21">
        <f t="shared" si="1"/>
        <v>47.761272070312494</v>
      </c>
      <c r="F33" s="21"/>
      <c r="G33" s="80"/>
      <c r="H33" s="100"/>
      <c r="I33" s="80"/>
      <c r="J33" s="32"/>
      <c r="K33" s="80">
        <f t="shared" si="2"/>
        <v>47.761272070312494</v>
      </c>
      <c r="O33" t="s">
        <v>127</v>
      </c>
      <c r="P33" s="75"/>
      <c r="Q33" s="75">
        <v>40</v>
      </c>
      <c r="R33" s="75"/>
    </row>
    <row r="34" spans="1:18" ht="18" customHeight="1">
      <c r="A34" s="19"/>
      <c r="B34">
        <v>9</v>
      </c>
      <c r="C34" s="19" t="s">
        <v>114</v>
      </c>
      <c r="D34" s="20">
        <v>168</v>
      </c>
      <c r="E34" s="21">
        <f t="shared" si="1"/>
        <v>45.332732812499998</v>
      </c>
      <c r="F34" s="21"/>
      <c r="G34" s="80"/>
      <c r="H34" s="100">
        <f>H39*0.3</f>
        <v>44.4</v>
      </c>
      <c r="I34" s="80"/>
      <c r="J34" s="32"/>
      <c r="K34" s="80">
        <f t="shared" si="2"/>
        <v>89.732732812499989</v>
      </c>
      <c r="P34" s="75"/>
      <c r="Q34" s="91">
        <f>SUM(Q31:Q33)</f>
        <v>2128.21</v>
      </c>
      <c r="R34" s="75"/>
    </row>
    <row r="35" spans="1:18" ht="18" customHeight="1">
      <c r="B35">
        <v>8</v>
      </c>
      <c r="C35" s="19" t="s">
        <v>113</v>
      </c>
      <c r="D35" s="20">
        <v>167</v>
      </c>
      <c r="E35" s="21">
        <f t="shared" si="1"/>
        <v>45.062895117187495</v>
      </c>
      <c r="F35" s="21"/>
      <c r="G35" s="80">
        <f>G39*0.3</f>
        <v>44.4</v>
      </c>
      <c r="H35" s="100">
        <f>H39*0.2</f>
        <v>29.6</v>
      </c>
      <c r="I35" s="80">
        <f>I39*0.5</f>
        <v>74</v>
      </c>
      <c r="J35" s="90">
        <f>J39*0.5</f>
        <v>74</v>
      </c>
      <c r="K35" s="80">
        <f t="shared" si="2"/>
        <v>267.06289511718751</v>
      </c>
      <c r="N35" s="55" t="s">
        <v>132</v>
      </c>
      <c r="P35" s="75"/>
      <c r="Q35" s="75">
        <f>Q28-Q34</f>
        <v>100.43000000000029</v>
      </c>
      <c r="R35" s="75"/>
    </row>
    <row r="36" spans="1:18" ht="18" customHeight="1">
      <c r="B36">
        <v>11</v>
      </c>
      <c r="C36" s="19" t="s">
        <v>115</v>
      </c>
      <c r="D36" s="20">
        <v>167</v>
      </c>
      <c r="E36" s="21">
        <f t="shared" si="1"/>
        <v>45.062895117187495</v>
      </c>
      <c r="F36" s="21"/>
      <c r="G36" s="80"/>
      <c r="H36" s="100"/>
      <c r="I36" s="80"/>
      <c r="J36" s="32"/>
      <c r="K36" s="80">
        <f t="shared" si="2"/>
        <v>45.062895117187495</v>
      </c>
    </row>
    <row r="37" spans="1:18" ht="17.100000000000001" customHeight="1">
      <c r="B37">
        <v>5</v>
      </c>
      <c r="C37" s="19" t="s">
        <v>107</v>
      </c>
      <c r="D37" s="20">
        <v>150</v>
      </c>
      <c r="E37" s="21">
        <f t="shared" si="1"/>
        <v>40.475654296875</v>
      </c>
      <c r="F37" s="21"/>
      <c r="G37" s="80"/>
      <c r="H37" s="100"/>
      <c r="I37" s="80"/>
      <c r="J37" s="32"/>
      <c r="K37" s="80">
        <f t="shared" si="2"/>
        <v>40.475654296875</v>
      </c>
    </row>
    <row r="38" spans="1:18" ht="17.100000000000001" customHeight="1">
      <c r="C38" s="23"/>
      <c r="D38" s="66">
        <f>SUM(D22:D37)</f>
        <v>3072</v>
      </c>
      <c r="E38" s="58">
        <f>J15*F15</f>
        <v>828.94139999999993</v>
      </c>
      <c r="F38" s="58">
        <f t="shared" ref="F38:K38" si="3">SUM(F22:F37)</f>
        <v>552.62760000000003</v>
      </c>
      <c r="G38" s="84">
        <f t="shared" si="3"/>
        <v>148</v>
      </c>
      <c r="H38" s="101">
        <f t="shared" si="3"/>
        <v>148</v>
      </c>
      <c r="I38" s="84">
        <f t="shared" si="3"/>
        <v>148</v>
      </c>
      <c r="J38" s="85">
        <f>SUM(J22:J37)</f>
        <v>148</v>
      </c>
      <c r="K38" s="81">
        <f t="shared" si="3"/>
        <v>1973.5690000000002</v>
      </c>
      <c r="N38" s="55" t="s">
        <v>133</v>
      </c>
      <c r="Q38" s="75">
        <v>30</v>
      </c>
    </row>
    <row r="39" spans="1:18">
      <c r="C39" s="104" t="s">
        <v>31</v>
      </c>
      <c r="D39" s="105"/>
      <c r="E39" s="106">
        <f>E38/D38*100</f>
        <v>26.983769531249997</v>
      </c>
      <c r="F39" s="105"/>
      <c r="G39" s="107">
        <f>INT($F$16/2)</f>
        <v>148</v>
      </c>
      <c r="H39" s="108">
        <f t="shared" ref="H39:J39" si="4">INT($F$16/2)</f>
        <v>148</v>
      </c>
      <c r="I39" s="107">
        <f t="shared" si="4"/>
        <v>148</v>
      </c>
      <c r="J39" s="107">
        <f t="shared" si="4"/>
        <v>148</v>
      </c>
    </row>
    <row r="40" spans="1:18" ht="15">
      <c r="B40" s="67" t="s">
        <v>13</v>
      </c>
      <c r="D40" s="89" t="s">
        <v>3</v>
      </c>
      <c r="E40" s="89" t="s">
        <v>4</v>
      </c>
      <c r="F40" s="89" t="s">
        <v>5</v>
      </c>
      <c r="H40" s="103">
        <v>0.5</v>
      </c>
      <c r="I40" s="1">
        <v>0.3</v>
      </c>
      <c r="J40" s="1">
        <v>0.2</v>
      </c>
    </row>
    <row r="41" spans="1:18">
      <c r="C41" s="2" t="s">
        <v>98</v>
      </c>
      <c r="D41" s="15"/>
      <c r="H41" s="102"/>
    </row>
    <row r="42" spans="1:18">
      <c r="C42" s="55" t="s">
        <v>78</v>
      </c>
      <c r="D42" s="86" t="s">
        <v>118</v>
      </c>
      <c r="E42" s="86" t="s">
        <v>119</v>
      </c>
      <c r="F42" s="86" t="s">
        <v>120</v>
      </c>
      <c r="H42" s="102">
        <f>K42*0.5</f>
        <v>74.012625</v>
      </c>
      <c r="I42" s="75">
        <f>K42*0.3</f>
        <v>44.407575000000001</v>
      </c>
      <c r="J42" s="75">
        <f>K42-H42-I42</f>
        <v>29.605049999999999</v>
      </c>
      <c r="K42" s="21">
        <f>F16/2</f>
        <v>148.02525</v>
      </c>
    </row>
    <row r="43" spans="1:18" ht="14.1" customHeight="1">
      <c r="C43" t="s">
        <v>80</v>
      </c>
      <c r="D43" s="86" t="s">
        <v>118</v>
      </c>
      <c r="E43" s="86" t="s">
        <v>122</v>
      </c>
      <c r="F43" s="86" t="s">
        <v>121</v>
      </c>
      <c r="H43" s="102">
        <f>K43*0.5</f>
        <v>74.012625</v>
      </c>
      <c r="I43" s="75">
        <f>K43*0.25</f>
        <v>37.0063125</v>
      </c>
      <c r="J43" s="75">
        <f>K43-H43-I43</f>
        <v>37.0063125</v>
      </c>
      <c r="K43" s="21">
        <f>F16/2</f>
        <v>148.02525</v>
      </c>
    </row>
    <row r="44" spans="1:18" ht="14.1" customHeight="1">
      <c r="C44" s="29"/>
      <c r="D44" s="86"/>
      <c r="E44" s="86"/>
      <c r="F44" s="86"/>
      <c r="H44" s="102"/>
      <c r="K44" s="88">
        <f>SUM(K42:K43)</f>
        <v>296.0505</v>
      </c>
    </row>
    <row r="45" spans="1:18" ht="14.1" customHeight="1">
      <c r="C45" s="73" t="s">
        <v>19</v>
      </c>
      <c r="D45" s="86"/>
      <c r="E45" s="86"/>
      <c r="F45" s="86"/>
      <c r="H45" s="102"/>
      <c r="K45" s="21"/>
    </row>
    <row r="46" spans="1:18" ht="14.25" customHeight="1">
      <c r="C46" s="55" t="s">
        <v>78</v>
      </c>
      <c r="D46" s="87" t="s">
        <v>124</v>
      </c>
      <c r="E46" s="87" t="s">
        <v>28</v>
      </c>
      <c r="F46" s="86" t="s">
        <v>123</v>
      </c>
      <c r="H46" s="102">
        <f>K46*0.5</f>
        <v>74.012625</v>
      </c>
      <c r="I46" s="75">
        <f>K46*0.3</f>
        <v>44.407575000000001</v>
      </c>
      <c r="J46" s="75">
        <f>K46-H46-I46</f>
        <v>29.605049999999999</v>
      </c>
      <c r="K46" s="21">
        <f>F17/2</f>
        <v>148.02525</v>
      </c>
    </row>
    <row r="47" spans="1:18" ht="14.1" customHeight="1">
      <c r="C47" t="s">
        <v>80</v>
      </c>
      <c r="D47" s="86" t="s">
        <v>124</v>
      </c>
      <c r="E47" s="86" t="s">
        <v>125</v>
      </c>
      <c r="F47" s="86" t="s">
        <v>28</v>
      </c>
      <c r="H47" s="102">
        <f>K47*0.5</f>
        <v>74.012625</v>
      </c>
      <c r="I47" s="75">
        <f>K47*0.3</f>
        <v>44.407575000000001</v>
      </c>
      <c r="J47" s="75">
        <f>K47-H47-I47</f>
        <v>29.605049999999999</v>
      </c>
      <c r="K47" s="21">
        <f>F17/2</f>
        <v>148.02525</v>
      </c>
    </row>
    <row r="48" spans="1:18" ht="15.75" customHeight="1">
      <c r="C48" s="40"/>
      <c r="H48" s="102"/>
      <c r="K48" s="88">
        <f>SUM(K46:K47)</f>
        <v>296.0505</v>
      </c>
    </row>
    <row r="49" spans="6:9" ht="14.1" customHeight="1"/>
    <row r="50" spans="6:9" ht="14.1" customHeight="1"/>
    <row r="53" spans="6:9">
      <c r="F53" s="21"/>
      <c r="I53" s="21"/>
    </row>
    <row r="54" spans="6:9">
      <c r="F54" s="21"/>
    </row>
    <row r="55" spans="6:9">
      <c r="F55" s="21"/>
    </row>
  </sheetData>
  <sortState ref="B20:D35">
    <sortCondition descending="1" ref="D20:D35"/>
  </sortState>
  <mergeCells count="2">
    <mergeCell ref="G20:H20"/>
    <mergeCell ref="I20:J20"/>
  </mergeCells>
  <phoneticPr fontId="0" type="noConversion"/>
  <pageMargins left="0.75" right="0.32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4:L44"/>
  <sheetViews>
    <sheetView workbookViewId="0">
      <selection activeCell="E10" sqref="E10"/>
    </sheetView>
  </sheetViews>
  <sheetFormatPr defaultRowHeight="12.75"/>
  <cols>
    <col min="3" max="3" width="5.28515625" customWidth="1"/>
    <col min="4" max="4" width="19.5703125" customWidth="1"/>
    <col min="5" max="5" width="6.85546875" customWidth="1"/>
    <col min="7" max="7" width="7.7109375" style="25" customWidth="1"/>
    <col min="8" max="12" width="6.7109375" customWidth="1"/>
  </cols>
  <sheetData>
    <row r="4" spans="3:12" ht="15.75">
      <c r="C4" t="s">
        <v>19</v>
      </c>
      <c r="E4" s="15" t="s">
        <v>44</v>
      </c>
      <c r="F4" s="15" t="s">
        <v>45</v>
      </c>
      <c r="G4" s="24" t="s">
        <v>46</v>
      </c>
      <c r="H4" s="15" t="s">
        <v>47</v>
      </c>
      <c r="I4" s="15" t="s">
        <v>48</v>
      </c>
      <c r="J4" s="15" t="s">
        <v>49</v>
      </c>
      <c r="K4" s="26" t="s">
        <v>50</v>
      </c>
      <c r="L4" s="27" t="s">
        <v>51</v>
      </c>
    </row>
    <row r="5" spans="3:12">
      <c r="C5">
        <v>7</v>
      </c>
      <c r="D5" t="s">
        <v>75</v>
      </c>
      <c r="E5">
        <v>84</v>
      </c>
      <c r="F5" s="12">
        <v>11570</v>
      </c>
      <c r="G5" s="25">
        <v>137.69999999999999</v>
      </c>
      <c r="H5">
        <v>42</v>
      </c>
      <c r="I5">
        <v>191</v>
      </c>
      <c r="J5">
        <v>231</v>
      </c>
      <c r="K5">
        <v>515</v>
      </c>
      <c r="L5">
        <v>638</v>
      </c>
    </row>
    <row r="6" spans="3:12">
      <c r="C6">
        <v>10</v>
      </c>
      <c r="D6" t="s">
        <v>39</v>
      </c>
      <c r="E6">
        <v>42</v>
      </c>
      <c r="F6" s="12">
        <v>6495</v>
      </c>
      <c r="G6" s="25">
        <v>154.6</v>
      </c>
      <c r="H6">
        <v>30</v>
      </c>
      <c r="I6">
        <v>194</v>
      </c>
      <c r="J6">
        <v>226</v>
      </c>
      <c r="K6">
        <v>531</v>
      </c>
      <c r="L6">
        <v>627</v>
      </c>
    </row>
    <row r="7" spans="3:12">
      <c r="C7">
        <v>11</v>
      </c>
      <c r="D7" t="s">
        <v>73</v>
      </c>
      <c r="E7">
        <v>60</v>
      </c>
      <c r="F7" s="12">
        <v>8476</v>
      </c>
      <c r="G7" s="25">
        <v>141.30000000000001</v>
      </c>
      <c r="H7">
        <v>39</v>
      </c>
      <c r="I7">
        <v>208</v>
      </c>
      <c r="J7">
        <v>248</v>
      </c>
      <c r="K7">
        <v>513</v>
      </c>
      <c r="L7">
        <v>627</v>
      </c>
    </row>
    <row r="8" spans="3:12">
      <c r="C8">
        <v>10</v>
      </c>
      <c r="D8" t="s">
        <v>40</v>
      </c>
      <c r="E8">
        <v>75</v>
      </c>
      <c r="F8" s="12">
        <v>11350</v>
      </c>
      <c r="G8" s="25">
        <v>151.30000000000001</v>
      </c>
      <c r="H8">
        <v>32</v>
      </c>
      <c r="I8">
        <v>217</v>
      </c>
      <c r="J8">
        <v>250</v>
      </c>
      <c r="K8">
        <v>517</v>
      </c>
      <c r="L8">
        <v>622</v>
      </c>
    </row>
    <row r="9" spans="3:12">
      <c r="C9">
        <v>2</v>
      </c>
      <c r="D9" t="s">
        <v>41</v>
      </c>
      <c r="E9">
        <v>84</v>
      </c>
      <c r="F9" s="12">
        <v>12551</v>
      </c>
      <c r="G9" s="25">
        <v>149.4</v>
      </c>
      <c r="H9">
        <v>34</v>
      </c>
      <c r="I9">
        <v>200</v>
      </c>
      <c r="J9">
        <v>227</v>
      </c>
      <c r="K9">
        <v>516</v>
      </c>
      <c r="L9">
        <v>605</v>
      </c>
    </row>
    <row r="10" spans="3:12">
      <c r="C10">
        <v>11</v>
      </c>
      <c r="D10" t="s">
        <v>42</v>
      </c>
      <c r="E10">
        <v>57</v>
      </c>
      <c r="F10" s="12">
        <v>8454</v>
      </c>
      <c r="G10" s="25">
        <v>148.30000000000001</v>
      </c>
      <c r="H10">
        <v>34</v>
      </c>
      <c r="I10">
        <v>191</v>
      </c>
      <c r="J10">
        <v>227</v>
      </c>
      <c r="K10">
        <v>503</v>
      </c>
      <c r="L10">
        <v>605</v>
      </c>
    </row>
    <row r="11" spans="3:12">
      <c r="C11">
        <v>8</v>
      </c>
      <c r="D11" t="s">
        <v>77</v>
      </c>
      <c r="E11">
        <v>42</v>
      </c>
      <c r="F11" s="12">
        <v>5258</v>
      </c>
      <c r="G11" s="25">
        <v>125.2</v>
      </c>
      <c r="H11">
        <v>50</v>
      </c>
      <c r="I11">
        <v>166</v>
      </c>
      <c r="J11">
        <v>219</v>
      </c>
      <c r="K11">
        <v>428</v>
      </c>
      <c r="L11">
        <v>596</v>
      </c>
    </row>
    <row r="12" spans="3:12">
      <c r="C12">
        <v>7</v>
      </c>
      <c r="D12" t="s">
        <v>66</v>
      </c>
      <c r="E12">
        <v>60</v>
      </c>
      <c r="F12" s="12">
        <v>8811</v>
      </c>
      <c r="G12" s="25">
        <v>146.9</v>
      </c>
      <c r="H12">
        <v>36</v>
      </c>
      <c r="I12">
        <v>200</v>
      </c>
      <c r="J12">
        <v>236</v>
      </c>
      <c r="K12">
        <v>485</v>
      </c>
      <c r="L12">
        <v>589</v>
      </c>
    </row>
    <row r="13" spans="3:12">
      <c r="F13" s="12"/>
    </row>
    <row r="14" spans="3:12">
      <c r="F14" s="12"/>
    </row>
    <row r="15" spans="3:12">
      <c r="C15">
        <v>3</v>
      </c>
      <c r="D15" t="s">
        <v>35</v>
      </c>
      <c r="E15">
        <v>72</v>
      </c>
      <c r="F15" s="12">
        <v>12171</v>
      </c>
      <c r="G15" s="25">
        <v>169</v>
      </c>
      <c r="H15">
        <v>20</v>
      </c>
      <c r="I15">
        <v>224</v>
      </c>
      <c r="J15">
        <v>247</v>
      </c>
      <c r="K15">
        <v>628</v>
      </c>
      <c r="L15">
        <v>694</v>
      </c>
    </row>
    <row r="16" spans="3:12">
      <c r="C16">
        <v>5</v>
      </c>
      <c r="D16" t="s">
        <v>33</v>
      </c>
      <c r="E16">
        <v>84</v>
      </c>
      <c r="F16" s="12">
        <v>14556</v>
      </c>
      <c r="G16" s="25">
        <v>173.3</v>
      </c>
      <c r="H16">
        <v>18</v>
      </c>
      <c r="I16">
        <v>254</v>
      </c>
      <c r="J16">
        <v>266</v>
      </c>
      <c r="K16">
        <v>646</v>
      </c>
      <c r="L16">
        <v>682</v>
      </c>
    </row>
    <row r="17" spans="3:12">
      <c r="C17">
        <v>5</v>
      </c>
      <c r="D17" t="s">
        <v>37</v>
      </c>
      <c r="E17">
        <v>48</v>
      </c>
      <c r="F17" s="12">
        <v>7974</v>
      </c>
      <c r="G17" s="25">
        <v>166.1</v>
      </c>
      <c r="H17">
        <v>22</v>
      </c>
      <c r="I17">
        <v>236</v>
      </c>
      <c r="J17">
        <v>256</v>
      </c>
      <c r="K17">
        <v>617</v>
      </c>
      <c r="L17">
        <v>677</v>
      </c>
    </row>
    <row r="18" spans="3:12">
      <c r="C18">
        <v>11</v>
      </c>
      <c r="D18" t="s">
        <v>64</v>
      </c>
      <c r="E18">
        <v>42</v>
      </c>
      <c r="F18" s="12">
        <v>6380</v>
      </c>
      <c r="G18" s="25">
        <v>151.9</v>
      </c>
      <c r="H18">
        <v>32</v>
      </c>
      <c r="I18">
        <v>219</v>
      </c>
      <c r="J18">
        <v>248</v>
      </c>
      <c r="K18">
        <v>590</v>
      </c>
      <c r="L18">
        <v>677</v>
      </c>
    </row>
    <row r="19" spans="3:12">
      <c r="C19">
        <v>4</v>
      </c>
      <c r="D19" t="s">
        <v>52</v>
      </c>
      <c r="E19">
        <v>63</v>
      </c>
      <c r="F19" s="12">
        <v>11351</v>
      </c>
      <c r="G19" s="25">
        <v>180.2</v>
      </c>
      <c r="H19">
        <v>13</v>
      </c>
      <c r="I19">
        <v>251</v>
      </c>
      <c r="J19">
        <v>265</v>
      </c>
      <c r="K19">
        <v>634</v>
      </c>
      <c r="L19">
        <v>676</v>
      </c>
    </row>
    <row r="20" spans="3:12">
      <c r="C20">
        <v>8</v>
      </c>
      <c r="D20" t="s">
        <v>62</v>
      </c>
      <c r="E20">
        <v>84</v>
      </c>
      <c r="F20" s="12">
        <v>12812</v>
      </c>
      <c r="G20" s="25">
        <v>152.5</v>
      </c>
      <c r="H20">
        <v>32</v>
      </c>
      <c r="I20">
        <v>224</v>
      </c>
      <c r="J20">
        <v>259</v>
      </c>
      <c r="K20">
        <v>567</v>
      </c>
      <c r="L20">
        <v>669</v>
      </c>
    </row>
    <row r="21" spans="3:12">
      <c r="C21">
        <v>10</v>
      </c>
      <c r="D21" t="s">
        <v>69</v>
      </c>
      <c r="E21">
        <v>51</v>
      </c>
      <c r="F21" s="12">
        <v>7402</v>
      </c>
      <c r="G21" s="25">
        <v>145.1</v>
      </c>
      <c r="H21">
        <v>36</v>
      </c>
      <c r="I21">
        <v>224</v>
      </c>
      <c r="J21">
        <v>263</v>
      </c>
      <c r="K21">
        <v>541</v>
      </c>
      <c r="L21">
        <v>661</v>
      </c>
    </row>
    <row r="22" spans="3:12">
      <c r="C22">
        <v>14</v>
      </c>
      <c r="D22" t="s">
        <v>76</v>
      </c>
      <c r="E22">
        <v>54</v>
      </c>
      <c r="F22" s="12">
        <v>6915</v>
      </c>
      <c r="G22" s="25">
        <v>128.1</v>
      </c>
      <c r="H22">
        <v>48</v>
      </c>
      <c r="I22">
        <v>204</v>
      </c>
      <c r="J22">
        <v>254</v>
      </c>
      <c r="K22">
        <v>508</v>
      </c>
      <c r="L22">
        <v>658</v>
      </c>
    </row>
    <row r="23" spans="3:12">
      <c r="C23">
        <v>6</v>
      </c>
      <c r="D23" t="s">
        <v>60</v>
      </c>
      <c r="E23">
        <v>84</v>
      </c>
      <c r="F23" s="12">
        <v>13259</v>
      </c>
      <c r="G23" s="25">
        <v>157.80000000000001</v>
      </c>
      <c r="H23">
        <v>28</v>
      </c>
      <c r="I23">
        <v>221</v>
      </c>
      <c r="J23">
        <v>250</v>
      </c>
      <c r="K23">
        <v>560</v>
      </c>
      <c r="L23">
        <v>656</v>
      </c>
    </row>
    <row r="24" spans="3:12">
      <c r="C24">
        <v>14</v>
      </c>
      <c r="D24" t="s">
        <v>61</v>
      </c>
      <c r="E24">
        <v>84</v>
      </c>
      <c r="F24" s="12">
        <v>13083</v>
      </c>
      <c r="G24" s="25">
        <v>155.80000000000001</v>
      </c>
      <c r="H24">
        <v>30</v>
      </c>
      <c r="I24">
        <v>220</v>
      </c>
      <c r="J24">
        <v>249</v>
      </c>
      <c r="K24">
        <v>555</v>
      </c>
      <c r="L24">
        <v>651</v>
      </c>
    </row>
    <row r="25" spans="3:12">
      <c r="C25">
        <v>7</v>
      </c>
      <c r="D25" t="s">
        <v>72</v>
      </c>
      <c r="E25">
        <v>52</v>
      </c>
      <c r="F25" s="12">
        <v>7464</v>
      </c>
      <c r="G25" s="25">
        <v>143.5</v>
      </c>
      <c r="H25">
        <v>38</v>
      </c>
      <c r="I25">
        <v>213</v>
      </c>
      <c r="J25">
        <v>251</v>
      </c>
      <c r="K25">
        <v>526</v>
      </c>
      <c r="L25">
        <v>646</v>
      </c>
    </row>
    <row r="26" spans="3:12">
      <c r="C26">
        <v>4</v>
      </c>
      <c r="D26" t="s">
        <v>58</v>
      </c>
      <c r="E26">
        <v>33</v>
      </c>
      <c r="F26" s="12">
        <v>5271</v>
      </c>
      <c r="G26" s="25">
        <v>159.69999999999999</v>
      </c>
      <c r="H26">
        <v>27</v>
      </c>
      <c r="I26">
        <v>199</v>
      </c>
      <c r="J26">
        <v>233</v>
      </c>
      <c r="K26">
        <v>564</v>
      </c>
      <c r="L26">
        <v>645</v>
      </c>
    </row>
    <row r="27" spans="3:12">
      <c r="C27">
        <v>10</v>
      </c>
      <c r="D27" t="s">
        <v>70</v>
      </c>
      <c r="E27">
        <v>48</v>
      </c>
      <c r="F27" s="12">
        <v>6929</v>
      </c>
      <c r="G27" s="25">
        <v>144.4</v>
      </c>
      <c r="H27">
        <v>37</v>
      </c>
      <c r="I27">
        <v>210</v>
      </c>
      <c r="J27">
        <v>248</v>
      </c>
      <c r="K27">
        <v>531</v>
      </c>
      <c r="L27">
        <v>645</v>
      </c>
    </row>
    <row r="28" spans="3:12">
      <c r="C28">
        <v>3</v>
      </c>
      <c r="D28" t="s">
        <v>54</v>
      </c>
      <c r="E28">
        <v>81</v>
      </c>
      <c r="F28" s="12">
        <v>13811</v>
      </c>
      <c r="G28" s="25">
        <v>170.5</v>
      </c>
      <c r="H28">
        <v>20</v>
      </c>
      <c r="I28">
        <v>246</v>
      </c>
      <c r="J28">
        <v>264</v>
      </c>
      <c r="K28">
        <v>613</v>
      </c>
      <c r="L28">
        <v>644</v>
      </c>
    </row>
    <row r="29" spans="3:12">
      <c r="C29">
        <v>12</v>
      </c>
      <c r="D29" t="s">
        <v>34</v>
      </c>
      <c r="E29">
        <v>42</v>
      </c>
      <c r="F29" s="12">
        <v>7120</v>
      </c>
      <c r="G29" s="25">
        <v>169.5</v>
      </c>
      <c r="H29">
        <v>20</v>
      </c>
      <c r="I29">
        <v>240</v>
      </c>
      <c r="J29">
        <v>241</v>
      </c>
      <c r="K29">
        <v>643</v>
      </c>
      <c r="L29">
        <v>643</v>
      </c>
    </row>
    <row r="30" spans="3:12">
      <c r="C30">
        <v>13</v>
      </c>
      <c r="D30" t="s">
        <v>59</v>
      </c>
      <c r="E30">
        <v>78</v>
      </c>
      <c r="F30" s="12">
        <v>12427</v>
      </c>
      <c r="G30" s="25">
        <v>159.30000000000001</v>
      </c>
      <c r="H30">
        <v>27</v>
      </c>
      <c r="I30">
        <v>211</v>
      </c>
      <c r="J30">
        <v>238</v>
      </c>
      <c r="K30">
        <v>565</v>
      </c>
      <c r="L30">
        <v>643</v>
      </c>
    </row>
    <row r="31" spans="3:12">
      <c r="C31">
        <v>9</v>
      </c>
      <c r="D31" t="s">
        <v>74</v>
      </c>
      <c r="E31">
        <v>81</v>
      </c>
      <c r="F31" s="12">
        <v>11316</v>
      </c>
      <c r="G31" s="25">
        <v>139.69999999999999</v>
      </c>
      <c r="H31">
        <v>40</v>
      </c>
      <c r="I31">
        <v>201</v>
      </c>
      <c r="J31">
        <v>247</v>
      </c>
      <c r="K31">
        <v>505</v>
      </c>
      <c r="L31">
        <v>643</v>
      </c>
    </row>
    <row r="32" spans="3:12">
      <c r="C32">
        <v>9</v>
      </c>
      <c r="D32" t="s">
        <v>68</v>
      </c>
      <c r="E32">
        <v>60</v>
      </c>
      <c r="F32" s="12">
        <v>8772</v>
      </c>
      <c r="G32" s="25">
        <v>146.19999999999999</v>
      </c>
      <c r="H32">
        <v>36</v>
      </c>
      <c r="I32">
        <v>192</v>
      </c>
      <c r="J32">
        <v>228</v>
      </c>
      <c r="K32">
        <v>505</v>
      </c>
      <c r="L32">
        <v>636</v>
      </c>
    </row>
    <row r="33" spans="3:12">
      <c r="C33">
        <v>1</v>
      </c>
      <c r="D33" t="s">
        <v>53</v>
      </c>
      <c r="E33">
        <v>84</v>
      </c>
      <c r="F33" s="12">
        <v>14488</v>
      </c>
      <c r="G33" s="25">
        <v>172.5</v>
      </c>
      <c r="H33">
        <v>18</v>
      </c>
      <c r="I33">
        <v>232</v>
      </c>
      <c r="J33">
        <v>252</v>
      </c>
      <c r="K33">
        <v>581</v>
      </c>
      <c r="L33">
        <v>633</v>
      </c>
    </row>
    <row r="34" spans="3:12">
      <c r="C34">
        <v>6</v>
      </c>
      <c r="D34" t="s">
        <v>56</v>
      </c>
      <c r="E34">
        <v>84</v>
      </c>
      <c r="F34" s="12">
        <v>13747</v>
      </c>
      <c r="G34" s="25">
        <v>163.69999999999999</v>
      </c>
      <c r="H34">
        <v>24</v>
      </c>
      <c r="I34">
        <v>224</v>
      </c>
      <c r="J34">
        <v>246</v>
      </c>
      <c r="K34">
        <v>567</v>
      </c>
      <c r="L34">
        <v>633</v>
      </c>
    </row>
    <row r="35" spans="3:12">
      <c r="C35">
        <v>4</v>
      </c>
      <c r="D35" t="s">
        <v>55</v>
      </c>
      <c r="E35">
        <v>45</v>
      </c>
      <c r="F35" s="12">
        <v>7375</v>
      </c>
      <c r="G35" s="25">
        <v>163.9</v>
      </c>
      <c r="H35">
        <v>24</v>
      </c>
      <c r="I35">
        <v>206</v>
      </c>
      <c r="J35">
        <v>232</v>
      </c>
      <c r="K35">
        <v>555</v>
      </c>
      <c r="L35">
        <v>633</v>
      </c>
    </row>
    <row r="36" spans="3:12">
      <c r="C36">
        <v>2</v>
      </c>
      <c r="D36" t="s">
        <v>38</v>
      </c>
      <c r="E36">
        <v>84</v>
      </c>
      <c r="F36" s="12">
        <v>13934</v>
      </c>
      <c r="G36" s="25">
        <v>165.9</v>
      </c>
      <c r="H36">
        <v>23</v>
      </c>
      <c r="I36">
        <v>224</v>
      </c>
      <c r="J36">
        <v>251</v>
      </c>
      <c r="K36">
        <v>564</v>
      </c>
      <c r="L36">
        <v>630</v>
      </c>
    </row>
    <row r="37" spans="3:12">
      <c r="C37">
        <v>11</v>
      </c>
      <c r="D37" t="s">
        <v>71</v>
      </c>
      <c r="E37">
        <v>12</v>
      </c>
      <c r="F37" s="12">
        <v>1726</v>
      </c>
      <c r="G37" s="25">
        <v>143.80000000000001</v>
      </c>
      <c r="H37">
        <v>38</v>
      </c>
      <c r="I37">
        <v>169</v>
      </c>
      <c r="J37">
        <v>216</v>
      </c>
      <c r="K37">
        <v>488</v>
      </c>
      <c r="L37">
        <v>629</v>
      </c>
    </row>
    <row r="38" spans="3:12">
      <c r="C38">
        <v>13</v>
      </c>
      <c r="D38" t="s">
        <v>57</v>
      </c>
      <c r="E38">
        <v>81</v>
      </c>
      <c r="F38" s="12">
        <v>13180</v>
      </c>
      <c r="G38" s="25">
        <v>162.69999999999999</v>
      </c>
      <c r="H38">
        <v>25</v>
      </c>
      <c r="I38">
        <v>218</v>
      </c>
      <c r="J38">
        <v>245</v>
      </c>
      <c r="K38">
        <v>549</v>
      </c>
      <c r="L38">
        <v>624</v>
      </c>
    </row>
    <row r="39" spans="3:12">
      <c r="C39">
        <v>11</v>
      </c>
      <c r="D39" t="s">
        <v>43</v>
      </c>
      <c r="E39">
        <v>33</v>
      </c>
      <c r="F39" s="12">
        <v>4770</v>
      </c>
      <c r="G39" s="25">
        <v>144.5</v>
      </c>
      <c r="H39">
        <v>37</v>
      </c>
      <c r="I39">
        <v>190</v>
      </c>
      <c r="J39">
        <v>232</v>
      </c>
      <c r="K39">
        <v>482</v>
      </c>
      <c r="L39">
        <v>608</v>
      </c>
    </row>
    <row r="40" spans="3:12">
      <c r="C40">
        <v>5</v>
      </c>
      <c r="D40" t="s">
        <v>36</v>
      </c>
      <c r="E40">
        <v>36</v>
      </c>
      <c r="F40" s="12">
        <v>5984</v>
      </c>
      <c r="G40" s="25">
        <v>166.2</v>
      </c>
      <c r="H40">
        <v>22</v>
      </c>
      <c r="I40">
        <v>209</v>
      </c>
      <c r="J40">
        <v>232</v>
      </c>
      <c r="K40">
        <v>531</v>
      </c>
      <c r="L40">
        <v>603</v>
      </c>
    </row>
    <row r="41" spans="3:12">
      <c r="C41">
        <v>3</v>
      </c>
      <c r="D41" t="s">
        <v>32</v>
      </c>
      <c r="E41">
        <v>9</v>
      </c>
      <c r="F41" s="12">
        <v>1624</v>
      </c>
      <c r="G41" s="25">
        <v>180.4</v>
      </c>
      <c r="H41">
        <v>13</v>
      </c>
      <c r="I41">
        <v>208</v>
      </c>
      <c r="J41">
        <v>215</v>
      </c>
      <c r="K41">
        <v>570</v>
      </c>
      <c r="L41">
        <v>588</v>
      </c>
    </row>
    <row r="42" spans="3:12">
      <c r="C42">
        <v>4</v>
      </c>
      <c r="D42" t="s">
        <v>63</v>
      </c>
      <c r="E42">
        <v>18</v>
      </c>
      <c r="F42" s="12">
        <v>2735</v>
      </c>
      <c r="G42" s="25">
        <v>151.9</v>
      </c>
      <c r="H42">
        <v>32</v>
      </c>
      <c r="I42">
        <v>182</v>
      </c>
      <c r="J42">
        <v>217</v>
      </c>
      <c r="K42">
        <v>481</v>
      </c>
      <c r="L42">
        <v>586</v>
      </c>
    </row>
    <row r="43" spans="3:12">
      <c r="C43">
        <v>1</v>
      </c>
      <c r="D43" t="s">
        <v>65</v>
      </c>
      <c r="E43">
        <v>84</v>
      </c>
      <c r="F43" s="12">
        <v>12424</v>
      </c>
      <c r="G43" s="25">
        <v>147.9</v>
      </c>
      <c r="H43">
        <v>35</v>
      </c>
      <c r="I43">
        <v>202</v>
      </c>
      <c r="J43">
        <v>230</v>
      </c>
      <c r="K43">
        <v>479</v>
      </c>
      <c r="L43">
        <v>581</v>
      </c>
    </row>
    <row r="44" spans="3:12">
      <c r="C44">
        <v>13</v>
      </c>
      <c r="D44" t="s">
        <v>67</v>
      </c>
      <c r="E44">
        <v>6</v>
      </c>
      <c r="F44" s="12">
        <v>881</v>
      </c>
      <c r="G44" s="25">
        <v>146.80000000000001</v>
      </c>
      <c r="H44">
        <v>36</v>
      </c>
      <c r="I44">
        <v>175</v>
      </c>
      <c r="J44">
        <v>203</v>
      </c>
      <c r="K44">
        <v>473</v>
      </c>
      <c r="L44">
        <v>557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R41"/>
  <sheetViews>
    <sheetView workbookViewId="0">
      <selection activeCell="M33" sqref="M33"/>
    </sheetView>
  </sheetViews>
  <sheetFormatPr defaultRowHeight="12.75"/>
  <cols>
    <col min="3" max="3" width="8.42578125" customWidth="1"/>
    <col min="4" max="4" width="3.5703125" customWidth="1"/>
    <col min="5" max="5" width="16.7109375" customWidth="1"/>
    <col min="6" max="6" width="6.42578125" customWidth="1"/>
    <col min="7" max="7" width="5.7109375" customWidth="1"/>
    <col min="8" max="8" width="1.28515625" customWidth="1"/>
    <col min="9" max="9" width="16.140625" customWidth="1"/>
    <col min="10" max="10" width="6" customWidth="1"/>
    <col min="11" max="11" width="6.28515625" customWidth="1"/>
    <col min="12" max="12" width="1.42578125" customWidth="1"/>
    <col min="13" max="13" width="14.7109375" customWidth="1"/>
    <col min="14" max="14" width="5.7109375" customWidth="1"/>
    <col min="15" max="15" width="5.85546875" customWidth="1"/>
    <col min="16" max="16" width="7.140625" customWidth="1"/>
    <col min="17" max="17" width="6.5703125" customWidth="1"/>
  </cols>
  <sheetData>
    <row r="2" spans="3:18" ht="15.75">
      <c r="C2" t="s">
        <v>85</v>
      </c>
      <c r="F2" s="8" t="s">
        <v>86</v>
      </c>
    </row>
    <row r="3" spans="3:18" ht="6" customHeight="1"/>
    <row r="4" spans="3:18" ht="15.75">
      <c r="C4" s="41"/>
      <c r="D4" s="42"/>
      <c r="E4" s="43" t="s">
        <v>9</v>
      </c>
      <c r="F4" s="43"/>
      <c r="G4" s="43"/>
      <c r="H4" s="43"/>
      <c r="I4" s="43"/>
      <c r="J4" s="43"/>
      <c r="K4" s="43"/>
      <c r="L4" s="43"/>
      <c r="M4" s="43"/>
      <c r="N4" s="43"/>
      <c r="O4" s="44"/>
      <c r="P4" s="3" t="s">
        <v>12</v>
      </c>
      <c r="Q4" s="18"/>
      <c r="R4" s="18"/>
    </row>
    <row r="5" spans="3:18">
      <c r="C5" s="28"/>
      <c r="D5" s="29"/>
      <c r="E5" s="31" t="s">
        <v>10</v>
      </c>
      <c r="F5" s="29"/>
      <c r="G5" s="54"/>
      <c r="H5" s="29"/>
      <c r="I5" s="31" t="s">
        <v>11</v>
      </c>
      <c r="J5" s="29"/>
      <c r="K5" s="54"/>
      <c r="L5" s="29"/>
      <c r="M5" s="31" t="s">
        <v>19</v>
      </c>
      <c r="N5" s="29"/>
      <c r="O5" s="32"/>
    </row>
    <row r="6" spans="3:18" ht="15.95" customHeight="1">
      <c r="C6" s="38" t="s">
        <v>78</v>
      </c>
      <c r="D6" s="53">
        <v>1</v>
      </c>
      <c r="E6" s="29" t="s">
        <v>33</v>
      </c>
      <c r="F6" s="29">
        <v>266</v>
      </c>
      <c r="G6" s="30">
        <v>13</v>
      </c>
      <c r="H6" s="35"/>
      <c r="I6" s="29" t="s">
        <v>40</v>
      </c>
      <c r="J6" s="29">
        <v>250</v>
      </c>
      <c r="K6" s="30">
        <v>4</v>
      </c>
      <c r="L6" s="29"/>
      <c r="M6" s="29" t="s">
        <v>22</v>
      </c>
      <c r="N6" s="29">
        <v>510</v>
      </c>
      <c r="O6" s="30">
        <v>18</v>
      </c>
    </row>
    <row r="7" spans="3:18" ht="15.95" customHeight="1">
      <c r="C7" s="38"/>
      <c r="D7" s="53">
        <v>2</v>
      </c>
      <c r="E7" s="29" t="s">
        <v>79</v>
      </c>
      <c r="F7" s="29">
        <v>265</v>
      </c>
      <c r="G7" s="30">
        <v>7</v>
      </c>
      <c r="H7" s="35"/>
      <c r="I7" s="29" t="s">
        <v>73</v>
      </c>
      <c r="J7" s="29">
        <v>248</v>
      </c>
      <c r="K7" s="30">
        <v>2</v>
      </c>
      <c r="L7" s="29"/>
      <c r="M7" s="29" t="s">
        <v>30</v>
      </c>
      <c r="N7" s="29">
        <v>496</v>
      </c>
      <c r="O7" s="30">
        <v>9</v>
      </c>
    </row>
    <row r="8" spans="3:18" ht="15.95" customHeight="1">
      <c r="C8" s="38"/>
      <c r="D8" s="53">
        <v>3</v>
      </c>
      <c r="E8" s="29" t="s">
        <v>54</v>
      </c>
      <c r="F8" s="29">
        <v>264</v>
      </c>
      <c r="G8" s="30">
        <v>4</v>
      </c>
      <c r="H8" s="35"/>
      <c r="I8" s="29" t="s">
        <v>66</v>
      </c>
      <c r="J8" s="29">
        <v>236</v>
      </c>
      <c r="K8" s="30">
        <v>2</v>
      </c>
      <c r="L8" s="29"/>
      <c r="M8" s="29" t="s">
        <v>23</v>
      </c>
      <c r="N8" s="29">
        <v>480</v>
      </c>
      <c r="O8" s="30">
        <v>4</v>
      </c>
    </row>
    <row r="9" spans="3:18" ht="9" customHeight="1">
      <c r="C9" s="38"/>
      <c r="D9" s="53"/>
      <c r="E9" s="29"/>
      <c r="F9" s="29"/>
      <c r="G9" s="30"/>
      <c r="H9" s="35"/>
      <c r="I9" s="29"/>
      <c r="J9" s="29"/>
      <c r="K9" s="30"/>
      <c r="L9" s="29"/>
      <c r="M9" s="29"/>
      <c r="N9" s="29"/>
      <c r="O9" s="30"/>
    </row>
    <row r="10" spans="3:18" ht="15.95" customHeight="1">
      <c r="C10" s="38" t="s">
        <v>80</v>
      </c>
      <c r="D10" s="53">
        <v>1</v>
      </c>
      <c r="E10" s="29" t="s">
        <v>35</v>
      </c>
      <c r="F10" s="29">
        <v>694</v>
      </c>
      <c r="G10" s="30">
        <v>13</v>
      </c>
      <c r="H10" s="35"/>
      <c r="I10" s="29" t="s">
        <v>75</v>
      </c>
      <c r="J10" s="29">
        <v>638</v>
      </c>
      <c r="K10" s="30">
        <v>4</v>
      </c>
      <c r="L10" s="29"/>
      <c r="M10" s="29" t="s">
        <v>21</v>
      </c>
      <c r="N10" s="52">
        <v>1264</v>
      </c>
      <c r="O10" s="30">
        <v>18</v>
      </c>
    </row>
    <row r="11" spans="3:18" ht="15.95" customHeight="1">
      <c r="C11" s="28"/>
      <c r="D11" s="53">
        <v>2</v>
      </c>
      <c r="E11" s="29" t="s">
        <v>33</v>
      </c>
      <c r="F11" s="29">
        <v>682</v>
      </c>
      <c r="G11" s="30">
        <v>7</v>
      </c>
      <c r="H11" s="35"/>
      <c r="I11" s="29" t="s">
        <v>39</v>
      </c>
      <c r="J11" s="29">
        <v>627</v>
      </c>
      <c r="K11" s="30">
        <v>2</v>
      </c>
      <c r="L11" s="29"/>
      <c r="M11" s="29" t="s">
        <v>83</v>
      </c>
      <c r="N11" s="52">
        <v>1263</v>
      </c>
      <c r="O11" s="30">
        <v>9</v>
      </c>
    </row>
    <row r="12" spans="3:18" ht="15.95" customHeight="1">
      <c r="C12" s="28"/>
      <c r="D12" s="53">
        <v>3</v>
      </c>
      <c r="E12" s="29" t="s">
        <v>37</v>
      </c>
      <c r="F12" s="29">
        <v>677</v>
      </c>
      <c r="G12" s="30">
        <v>4</v>
      </c>
      <c r="H12" s="35"/>
      <c r="I12" s="29" t="s">
        <v>73</v>
      </c>
      <c r="J12" s="29">
        <v>627</v>
      </c>
      <c r="K12" s="30">
        <v>2</v>
      </c>
      <c r="L12" s="29"/>
      <c r="M12" s="29" t="s">
        <v>26</v>
      </c>
      <c r="N12" s="52">
        <v>1255</v>
      </c>
      <c r="O12" s="30">
        <v>4</v>
      </c>
    </row>
    <row r="13" spans="3:18" ht="6.75" customHeight="1">
      <c r="C13" s="28"/>
      <c r="D13" s="29"/>
      <c r="E13" s="29"/>
      <c r="F13" s="29"/>
      <c r="G13" s="30"/>
      <c r="H13" s="35"/>
      <c r="I13" s="29"/>
      <c r="J13" s="29"/>
      <c r="K13" s="30"/>
      <c r="L13" s="29"/>
      <c r="M13" s="29"/>
      <c r="N13" s="29"/>
      <c r="O13" s="30"/>
    </row>
    <row r="14" spans="3:18">
      <c r="C14" s="33"/>
      <c r="D14" s="34"/>
      <c r="E14" s="34"/>
      <c r="F14" s="34"/>
      <c r="G14" s="39">
        <f>SUM(G6:G13)</f>
        <v>48</v>
      </c>
      <c r="H14" s="36"/>
      <c r="I14" s="34"/>
      <c r="J14" s="34"/>
      <c r="K14" s="39">
        <f>SUM(K6:K13)</f>
        <v>16</v>
      </c>
      <c r="L14" s="34"/>
      <c r="M14" s="34"/>
      <c r="N14" s="34"/>
      <c r="O14" s="39">
        <f>SUM(O6:O13)</f>
        <v>62</v>
      </c>
      <c r="P14" s="6">
        <f>SUM(G14:O14)</f>
        <v>126</v>
      </c>
    </row>
    <row r="15" spans="3:18" ht="7.5" customHeight="1">
      <c r="C15" s="29"/>
      <c r="D15" s="29"/>
      <c r="E15" s="29"/>
      <c r="F15" s="29"/>
      <c r="G15" s="35"/>
      <c r="H15" s="35"/>
      <c r="I15" s="29"/>
      <c r="J15" s="29"/>
      <c r="K15" s="35"/>
      <c r="L15" s="29"/>
      <c r="M15" s="29"/>
      <c r="N15" s="29"/>
      <c r="O15" s="35"/>
      <c r="P15" s="6"/>
    </row>
    <row r="16" spans="3:18" ht="15.75">
      <c r="C16" s="41"/>
      <c r="D16" s="42"/>
      <c r="E16" s="43" t="s">
        <v>8</v>
      </c>
      <c r="F16" s="43"/>
      <c r="G16" s="43"/>
      <c r="H16" s="43"/>
      <c r="I16" s="43"/>
      <c r="J16" s="43"/>
      <c r="K16" s="43"/>
      <c r="L16" s="43"/>
      <c r="M16" s="42"/>
      <c r="N16" s="42"/>
      <c r="O16" s="45"/>
    </row>
    <row r="17" spans="3:16">
      <c r="C17" s="28"/>
      <c r="D17" s="29"/>
      <c r="E17" s="31" t="s">
        <v>10</v>
      </c>
      <c r="F17" s="29"/>
      <c r="G17" s="54"/>
      <c r="H17" s="29"/>
      <c r="I17" s="31" t="s">
        <v>11</v>
      </c>
      <c r="J17" s="29"/>
      <c r="K17" s="54"/>
      <c r="L17" s="29"/>
      <c r="M17" s="31" t="s">
        <v>19</v>
      </c>
      <c r="N17" s="29"/>
      <c r="O17" s="30"/>
    </row>
    <row r="18" spans="3:16" ht="15.95" customHeight="1">
      <c r="C18" s="38" t="s">
        <v>78</v>
      </c>
      <c r="D18" s="53">
        <v>1</v>
      </c>
      <c r="E18" s="29" t="s">
        <v>34</v>
      </c>
      <c r="F18" s="29">
        <v>240</v>
      </c>
      <c r="G18" s="30">
        <v>12</v>
      </c>
      <c r="H18" s="35"/>
      <c r="I18" s="29" t="s">
        <v>41</v>
      </c>
      <c r="J18" s="29">
        <v>200</v>
      </c>
      <c r="K18" s="30">
        <v>4</v>
      </c>
      <c r="L18" s="29"/>
      <c r="M18" s="29" t="s">
        <v>21</v>
      </c>
      <c r="N18" s="29">
        <v>434</v>
      </c>
      <c r="O18" s="30">
        <v>16</v>
      </c>
    </row>
    <row r="19" spans="3:16" ht="15.95" customHeight="1">
      <c r="C19" s="38"/>
      <c r="D19" s="53">
        <v>2</v>
      </c>
      <c r="E19" s="29" t="s">
        <v>37</v>
      </c>
      <c r="F19" s="29">
        <v>236</v>
      </c>
      <c r="G19" s="30">
        <v>6</v>
      </c>
      <c r="H19" s="35"/>
      <c r="I19" s="29" t="s">
        <v>39</v>
      </c>
      <c r="J19" s="29">
        <v>194</v>
      </c>
      <c r="K19" s="30">
        <v>2</v>
      </c>
      <c r="L19" s="29"/>
      <c r="M19" s="29" t="s">
        <v>28</v>
      </c>
      <c r="N19" s="29">
        <v>408</v>
      </c>
      <c r="O19" s="30">
        <v>9</v>
      </c>
    </row>
    <row r="20" spans="3:16" ht="15.95" customHeight="1">
      <c r="C20" s="38"/>
      <c r="D20" s="53">
        <v>3</v>
      </c>
      <c r="E20" s="29" t="s">
        <v>82</v>
      </c>
      <c r="F20" s="29">
        <v>232</v>
      </c>
      <c r="G20" s="30">
        <v>3</v>
      </c>
      <c r="H20" s="35"/>
      <c r="I20" s="29" t="s">
        <v>81</v>
      </c>
      <c r="J20" s="29">
        <v>191</v>
      </c>
      <c r="K20" s="30">
        <v>1</v>
      </c>
      <c r="L20" s="29"/>
      <c r="M20" s="29" t="s">
        <v>24</v>
      </c>
      <c r="N20" s="29">
        <v>398</v>
      </c>
      <c r="O20" s="30">
        <v>4</v>
      </c>
    </row>
    <row r="21" spans="3:16" ht="9.75" customHeight="1">
      <c r="C21" s="38"/>
      <c r="D21" s="53"/>
      <c r="E21" s="29"/>
      <c r="F21" s="29"/>
      <c r="G21" s="30"/>
      <c r="H21" s="35"/>
      <c r="I21" s="29"/>
      <c r="J21" s="29"/>
      <c r="K21" s="32"/>
      <c r="L21" s="29"/>
      <c r="M21" s="29"/>
      <c r="N21" s="29"/>
      <c r="O21" s="30"/>
    </row>
    <row r="22" spans="3:16" ht="15.95" customHeight="1">
      <c r="C22" s="38" t="s">
        <v>80</v>
      </c>
      <c r="D22" s="53">
        <v>1</v>
      </c>
      <c r="E22" s="29" t="s">
        <v>34</v>
      </c>
      <c r="F22" s="29">
        <v>643</v>
      </c>
      <c r="G22" s="30">
        <v>12</v>
      </c>
      <c r="H22" s="35"/>
      <c r="I22" s="29" t="s">
        <v>40</v>
      </c>
      <c r="J22" s="29">
        <v>517</v>
      </c>
      <c r="K22" s="30">
        <v>4</v>
      </c>
      <c r="L22" s="29"/>
      <c r="M22" s="29" t="s">
        <v>23</v>
      </c>
      <c r="N22" s="52">
        <v>1181</v>
      </c>
      <c r="O22" s="30">
        <v>16</v>
      </c>
    </row>
    <row r="23" spans="3:16" ht="15.95" customHeight="1">
      <c r="C23" s="28"/>
      <c r="D23" s="53">
        <v>2</v>
      </c>
      <c r="E23" s="29" t="s">
        <v>79</v>
      </c>
      <c r="F23" s="29">
        <v>628</v>
      </c>
      <c r="G23" s="30">
        <v>6</v>
      </c>
      <c r="H23" s="35"/>
      <c r="I23" s="29" t="s">
        <v>41</v>
      </c>
      <c r="J23" s="29">
        <v>516</v>
      </c>
      <c r="K23" s="30">
        <v>2</v>
      </c>
      <c r="L23" s="29"/>
      <c r="M23" s="29" t="s">
        <v>22</v>
      </c>
      <c r="N23" s="52">
        <v>1167</v>
      </c>
      <c r="O23" s="30">
        <v>9</v>
      </c>
    </row>
    <row r="24" spans="3:16" ht="15.95" customHeight="1">
      <c r="C24" s="28"/>
      <c r="D24" s="53">
        <v>3</v>
      </c>
      <c r="E24" s="29" t="s">
        <v>54</v>
      </c>
      <c r="F24" s="29">
        <v>613</v>
      </c>
      <c r="G24" s="30">
        <v>3</v>
      </c>
      <c r="H24" s="35"/>
      <c r="I24" s="29" t="s">
        <v>81</v>
      </c>
      <c r="J24" s="29">
        <v>503</v>
      </c>
      <c r="K24" s="30">
        <v>1</v>
      </c>
      <c r="L24" s="29"/>
      <c r="M24" s="29" t="s">
        <v>27</v>
      </c>
      <c r="N24" s="52">
        <v>1057</v>
      </c>
      <c r="O24" s="30">
        <v>4</v>
      </c>
    </row>
    <row r="25" spans="3:16" ht="6.75" customHeight="1">
      <c r="C25" s="28"/>
      <c r="D25" s="29"/>
      <c r="E25" s="29"/>
      <c r="F25" s="29"/>
      <c r="G25" s="30"/>
      <c r="H25" s="35"/>
      <c r="I25" s="29"/>
      <c r="J25" s="29"/>
      <c r="K25" s="30"/>
      <c r="L25" s="29"/>
      <c r="M25" s="29"/>
      <c r="N25" s="29"/>
      <c r="O25" s="30"/>
    </row>
    <row r="26" spans="3:16" ht="13.5" customHeight="1">
      <c r="C26" s="33"/>
      <c r="D26" s="34"/>
      <c r="E26" s="34"/>
      <c r="F26" s="34"/>
      <c r="G26" s="39">
        <f>SUM(G18:G25)</f>
        <v>42</v>
      </c>
      <c r="H26" s="36"/>
      <c r="I26" s="34"/>
      <c r="J26" s="34"/>
      <c r="K26" s="39">
        <f>SUM(K18:K25)</f>
        <v>14</v>
      </c>
      <c r="L26" s="34"/>
      <c r="M26" s="34"/>
      <c r="N26" s="34"/>
      <c r="O26" s="39">
        <f>SUM(O18:O25)</f>
        <v>58</v>
      </c>
      <c r="P26" s="6">
        <f>SUM(G26:O26)</f>
        <v>114</v>
      </c>
    </row>
    <row r="27" spans="3:16" ht="8.25" customHeight="1">
      <c r="C27" s="46"/>
      <c r="D27" s="46"/>
      <c r="E27" s="46"/>
      <c r="F27" s="46"/>
      <c r="G27" s="47"/>
      <c r="H27" s="47"/>
      <c r="I27" s="46"/>
      <c r="J27" s="46"/>
      <c r="K27" s="47"/>
      <c r="L27" s="46"/>
      <c r="M27" s="46"/>
      <c r="N27" s="46"/>
      <c r="O27" s="47"/>
      <c r="P27" s="6"/>
    </row>
    <row r="28" spans="3:16" ht="15.95" customHeight="1">
      <c r="C28" s="41"/>
      <c r="D28" s="42"/>
      <c r="E28" s="51" t="s">
        <v>84</v>
      </c>
      <c r="F28" s="42"/>
      <c r="G28" s="50"/>
      <c r="H28" s="50"/>
      <c r="I28" s="42"/>
      <c r="J28" s="42"/>
      <c r="K28" s="42"/>
      <c r="L28" s="42"/>
      <c r="M28" s="42"/>
      <c r="N28" s="42"/>
      <c r="O28" s="45"/>
    </row>
    <row r="29" spans="3:16" ht="15.95" customHeight="1">
      <c r="C29" s="48"/>
      <c r="D29" s="53">
        <v>1</v>
      </c>
      <c r="E29" s="29" t="s">
        <v>79</v>
      </c>
      <c r="F29" s="29">
        <v>180.2</v>
      </c>
      <c r="G29" s="49">
        <v>22</v>
      </c>
      <c r="H29" s="35"/>
      <c r="I29" s="29" t="s">
        <v>39</v>
      </c>
      <c r="J29" s="29">
        <v>154.6</v>
      </c>
      <c r="K29" s="49">
        <v>11</v>
      </c>
      <c r="L29" s="29"/>
      <c r="M29" s="29"/>
      <c r="N29" s="29"/>
      <c r="O29" s="30"/>
    </row>
    <row r="30" spans="3:16" ht="15.95" customHeight="1">
      <c r="C30" s="28"/>
      <c r="D30" s="53">
        <v>2</v>
      </c>
      <c r="E30" s="29" t="s">
        <v>33</v>
      </c>
      <c r="F30" s="29">
        <v>173.3</v>
      </c>
      <c r="G30" s="30">
        <v>12</v>
      </c>
      <c r="H30" s="35"/>
      <c r="I30" s="29" t="s">
        <v>40</v>
      </c>
      <c r="J30" s="29">
        <v>151.30000000000001</v>
      </c>
      <c r="K30" s="30">
        <v>6</v>
      </c>
      <c r="L30" s="29"/>
      <c r="M30" s="29"/>
      <c r="N30" s="29"/>
      <c r="O30" s="30"/>
    </row>
    <row r="31" spans="3:16" ht="15.95" customHeight="1">
      <c r="C31" s="28"/>
      <c r="D31" s="53">
        <v>3</v>
      </c>
      <c r="E31" s="29" t="s">
        <v>82</v>
      </c>
      <c r="F31" s="29">
        <v>172.5</v>
      </c>
      <c r="G31" s="30">
        <v>6</v>
      </c>
      <c r="H31" s="35"/>
      <c r="I31" s="29" t="s">
        <v>41</v>
      </c>
      <c r="J31" s="29">
        <v>149.4</v>
      </c>
      <c r="K31" s="30">
        <v>3</v>
      </c>
      <c r="L31" s="29"/>
      <c r="M31" s="29"/>
      <c r="N31" s="29"/>
      <c r="O31" s="30"/>
    </row>
    <row r="32" spans="3:16" ht="6" customHeight="1">
      <c r="C32" s="28"/>
      <c r="D32" s="29"/>
      <c r="E32" s="29"/>
      <c r="F32" s="29"/>
      <c r="G32" s="32"/>
      <c r="H32" s="35"/>
      <c r="I32" s="29"/>
      <c r="J32" s="29"/>
      <c r="K32" s="32"/>
      <c r="L32" s="29"/>
      <c r="M32" s="29"/>
      <c r="N32" s="29"/>
      <c r="O32" s="30"/>
    </row>
    <row r="33" spans="3:16">
      <c r="C33" s="33"/>
      <c r="D33" s="34"/>
      <c r="E33" s="34"/>
      <c r="F33" s="34"/>
      <c r="G33" s="39">
        <f>SUM(G29:G32)</f>
        <v>40</v>
      </c>
      <c r="H33" s="36"/>
      <c r="I33" s="34"/>
      <c r="J33" s="34"/>
      <c r="K33" s="39">
        <f>SUM(K29:K32)</f>
        <v>20</v>
      </c>
      <c r="L33" s="34"/>
      <c r="M33" s="34"/>
      <c r="N33" s="34"/>
      <c r="O33" s="37"/>
      <c r="P33" s="6">
        <f>SUM(G33:O33)</f>
        <v>60</v>
      </c>
    </row>
    <row r="34" spans="3:16" ht="6.75" customHeight="1">
      <c r="C34" s="29"/>
      <c r="D34" s="29"/>
      <c r="E34" s="29"/>
      <c r="F34" s="29"/>
      <c r="G34" s="35"/>
      <c r="H34" s="35"/>
      <c r="I34" s="29"/>
      <c r="J34" s="29"/>
      <c r="K34" s="35"/>
      <c r="L34" s="29"/>
      <c r="M34" s="29"/>
      <c r="N34" s="29"/>
      <c r="O34" s="35"/>
      <c r="P34" s="6"/>
    </row>
    <row r="35" spans="3:16">
      <c r="P35" s="6">
        <f>P33+P14+P26</f>
        <v>300</v>
      </c>
    </row>
    <row r="40" spans="3:16">
      <c r="G40">
        <f>SUM(G29:G39)</f>
        <v>80</v>
      </c>
      <c r="K40">
        <f>SUM(K29:K39)</f>
        <v>40</v>
      </c>
      <c r="P40" s="6">
        <f>SUM(G40:O40)</f>
        <v>120</v>
      </c>
    </row>
    <row r="41" spans="3:16">
      <c r="P41" s="6">
        <f>SUM(P14:P40)</f>
        <v>720</v>
      </c>
    </row>
  </sheetData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Allocation</vt:lpstr>
      <vt:lpstr>Points</vt:lpstr>
      <vt:lpstr>High scores</vt:lpstr>
      <vt:lpstr>Winners</vt:lpstr>
      <vt:lpstr>Allocation!Print_Area</vt:lpstr>
      <vt:lpstr>'High scores'!Print_Area</vt:lpstr>
      <vt:lpstr>Points!Print_Area</vt:lpstr>
      <vt:lpstr>Winners!Print_Area</vt:lpstr>
    </vt:vector>
  </TitlesOfParts>
  <Company>MNE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P Emmony</dc:creator>
  <cp:lastModifiedBy>Terry Emmony</cp:lastModifiedBy>
  <cp:lastPrinted>2009-06-08T15:12:37Z</cp:lastPrinted>
  <dcterms:created xsi:type="dcterms:W3CDTF">2004-08-16T11:16:21Z</dcterms:created>
  <dcterms:modified xsi:type="dcterms:W3CDTF">2009-06-08T15:24:18Z</dcterms:modified>
</cp:coreProperties>
</file>